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RESUPUESTO 2016 APROBADO\"/>
    </mc:Choice>
  </mc:AlternateContent>
  <bookViews>
    <workbookView xWindow="0" yWindow="0" windowWidth="20490" windowHeight="9045" firstSheet="1" activeTab="12"/>
  </bookViews>
  <sheets>
    <sheet name="Formato de Ingresos" sheetId="35" r:id="rId1"/>
    <sheet name="P.INGRESOS" sheetId="18" r:id="rId2"/>
    <sheet name="TOTAL I Y G" sheetId="36" r:id="rId3"/>
    <sheet name="Concejo" sheetId="19" r:id="rId4"/>
    <sheet name="Despacho" sheetId="20" r:id="rId5"/>
    <sheet name="Sindicatura" sheetId="17" r:id="rId6"/>
    <sheet name="Secretaria" sheetId="15" r:id="rId7"/>
    <sheet name="Juridico" sheetId="2" r:id="rId8"/>
    <sheet name="Gerencia" sheetId="21" r:id="rId9"/>
    <sheet name="Auditoria" sheetId="16" r:id="rId10"/>
    <sheet name="R.H" sheetId="22" r:id="rId11"/>
    <sheet name="Conta" sheetId="3" r:id="rId12"/>
    <sheet name="Presupuesto" sheetId="14" r:id="rId13"/>
    <sheet name="Tesoreria" sheetId="5" r:id="rId14"/>
    <sheet name="UATM" sheetId="23" r:id="rId15"/>
    <sheet name="UACI" sheetId="6" r:id="rId16"/>
    <sheet name="Mercado" sheetId="24" r:id="rId17"/>
    <sheet name="Registro" sheetId="7" r:id="rId18"/>
    <sheet name="Rastro" sheetId="25" r:id="rId19"/>
    <sheet name="Distrito" sheetId="26" r:id="rId20"/>
    <sheet name="Proyectos" sheetId="33" r:id="rId21"/>
    <sheet name="Acceso" sheetId="27" r:id="rId22"/>
    <sheet name="Informatica" sheetId="8" r:id="rId23"/>
    <sheet name="comunicaciones" sheetId="28" r:id="rId24"/>
    <sheet name="CAM" sheetId="29" r:id="rId25"/>
    <sheet name="convivencia" sheetId="13" r:id="rId26"/>
    <sheet name="S.G" sheetId="31" r:id="rId27"/>
    <sheet name="Medio Ambiente" sheetId="9" r:id="rId28"/>
    <sheet name="G.Riesgos" sheetId="32" r:id="rId29"/>
    <sheet name="UDEL" sheetId="10" r:id="rId30"/>
    <sheet name="PROMO" sheetId="11" r:id="rId31"/>
    <sheet name="GESTION Y COOPE" sheetId="12" r:id="rId32"/>
    <sheet name="PRESTAMO" sheetId="46" r:id="rId33"/>
    <sheet name="cálculo remuneraciones" sheetId="51" r:id="rId34"/>
    <sheet name="CONSOLIDADO" sheetId="34" r:id="rId35"/>
    <sheet name="GASTOS 2015" sheetId="47" r:id="rId36"/>
    <sheet name="PROYECTOS 2016" sheetId="44" r:id="rId37"/>
    <sheet name="PROYECCION F.P" sheetId="48" r:id="rId38"/>
    <sheet name="PROYECCION 25%" sheetId="49" r:id="rId39"/>
    <sheet name="PROYECTOS 75%" sheetId="50" r:id="rId40"/>
  </sheets>
  <externalReferences>
    <externalReference r:id="rId41"/>
    <externalReference r:id="rId42"/>
    <externalReference r:id="rId43"/>
  </externalReferences>
  <definedNames>
    <definedName name="_xlnm.Print_Area" localSheetId="9">Auditoria!$A$1:$F$40</definedName>
    <definedName name="BASEDATOS" localSheetId="21">#REF!</definedName>
    <definedName name="BASEDATOS" localSheetId="24">#REF!</definedName>
    <definedName name="BASEDATOS" localSheetId="23">#REF!</definedName>
    <definedName name="BASEDATOS" localSheetId="3">#REF!</definedName>
    <definedName name="BASEDATOS" localSheetId="11">#REF!</definedName>
    <definedName name="BASEDATOS" localSheetId="25">#REF!</definedName>
    <definedName name="BASEDATOS" localSheetId="4">#REF!</definedName>
    <definedName name="BASEDATOS" localSheetId="19">#REF!</definedName>
    <definedName name="BASEDATOS" localSheetId="0">#REF!</definedName>
    <definedName name="BASEDATOS" localSheetId="28">#REF!</definedName>
    <definedName name="BASEDATOS" localSheetId="8">#REF!</definedName>
    <definedName name="BASEDATOS" localSheetId="31">#REF!</definedName>
    <definedName name="BASEDATOS" localSheetId="22">#REF!</definedName>
    <definedName name="BASEDATOS" localSheetId="27">#REF!</definedName>
    <definedName name="BASEDATOS" localSheetId="16">#REF!</definedName>
    <definedName name="BASEDATOS" localSheetId="32">#REF!</definedName>
    <definedName name="BASEDATOS" localSheetId="12">#REF!</definedName>
    <definedName name="BASEDATOS" localSheetId="30">#REF!</definedName>
    <definedName name="BASEDATOS" localSheetId="38">#REF!</definedName>
    <definedName name="BASEDATOS" localSheetId="37">#REF!</definedName>
    <definedName name="BASEDATOS" localSheetId="20">#REF!</definedName>
    <definedName name="BASEDATOS" localSheetId="39">#REF!</definedName>
    <definedName name="BASEDATOS" localSheetId="10">#REF!</definedName>
    <definedName name="BASEDATOS" localSheetId="18">#REF!</definedName>
    <definedName name="BASEDATOS" localSheetId="17">#REF!</definedName>
    <definedName name="BASEDATOS" localSheetId="26">#REF!</definedName>
    <definedName name="BASEDATOS" localSheetId="6">#REF!</definedName>
    <definedName name="BASEDATOS" localSheetId="5">#REF!</definedName>
    <definedName name="BASEDATOS" localSheetId="13">#REF!</definedName>
    <definedName name="BASEDATOS" localSheetId="15">#REF!</definedName>
    <definedName name="BASEDATOS" localSheetId="14">#REF!</definedName>
    <definedName name="BASEDATOS" localSheetId="29">#REF!</definedName>
    <definedName name="BASEDATOS">#REF!</definedName>
    <definedName name="_xlnm.Criteria" localSheetId="21">#REF!</definedName>
    <definedName name="_xlnm.Criteria" localSheetId="24">#REF!</definedName>
    <definedName name="_xlnm.Criteria" localSheetId="23">#REF!</definedName>
    <definedName name="_xlnm.Criteria" localSheetId="3">#REF!</definedName>
    <definedName name="_xlnm.Criteria" localSheetId="11">#REF!</definedName>
    <definedName name="_xlnm.Criteria" localSheetId="25">#REF!</definedName>
    <definedName name="_xlnm.Criteria" localSheetId="4">#REF!</definedName>
    <definedName name="_xlnm.Criteria" localSheetId="19">#REF!</definedName>
    <definedName name="_xlnm.Criteria" localSheetId="0">#REF!</definedName>
    <definedName name="_xlnm.Criteria" localSheetId="28">#REF!</definedName>
    <definedName name="_xlnm.Criteria" localSheetId="8">#REF!</definedName>
    <definedName name="_xlnm.Criteria" localSheetId="31">#REF!</definedName>
    <definedName name="_xlnm.Criteria" localSheetId="22">#REF!</definedName>
    <definedName name="_xlnm.Criteria" localSheetId="27">#REF!</definedName>
    <definedName name="_xlnm.Criteria" localSheetId="16">#REF!</definedName>
    <definedName name="_xlnm.Criteria" localSheetId="32">#REF!</definedName>
    <definedName name="_xlnm.Criteria" localSheetId="12">#REF!</definedName>
    <definedName name="_xlnm.Criteria" localSheetId="30">#REF!</definedName>
    <definedName name="_xlnm.Criteria" localSheetId="38">#REF!</definedName>
    <definedName name="_xlnm.Criteria" localSheetId="37">#REF!</definedName>
    <definedName name="_xlnm.Criteria" localSheetId="20">#REF!</definedName>
    <definedName name="_xlnm.Criteria" localSheetId="39">#REF!</definedName>
    <definedName name="_xlnm.Criteria" localSheetId="10">#REF!</definedName>
    <definedName name="_xlnm.Criteria" localSheetId="18">#REF!</definedName>
    <definedName name="_xlnm.Criteria" localSheetId="17">#REF!</definedName>
    <definedName name="_xlnm.Criteria" localSheetId="26">#REF!</definedName>
    <definedName name="_xlnm.Criteria" localSheetId="6">#REF!</definedName>
    <definedName name="_xlnm.Criteria" localSheetId="5">#REF!</definedName>
    <definedName name="_xlnm.Criteria" localSheetId="13">#REF!</definedName>
    <definedName name="_xlnm.Criteria" localSheetId="15">#REF!</definedName>
    <definedName name="_xlnm.Criteria" localSheetId="14">#REF!</definedName>
    <definedName name="_xlnm.Criteria" localSheetId="29">#REF!</definedName>
    <definedName name="_xlnm.Criteria">#REF!</definedName>
    <definedName name="EXTRAER" localSheetId="21">#REF!</definedName>
    <definedName name="EXTRAER" localSheetId="24">#REF!</definedName>
    <definedName name="EXTRAER" localSheetId="23">#REF!</definedName>
    <definedName name="EXTRAER" localSheetId="3">#REF!</definedName>
    <definedName name="EXTRAER" localSheetId="11">#REF!</definedName>
    <definedName name="EXTRAER" localSheetId="25">#REF!</definedName>
    <definedName name="EXTRAER" localSheetId="4">#REF!</definedName>
    <definedName name="EXTRAER" localSheetId="19">#REF!</definedName>
    <definedName name="EXTRAER" localSheetId="0">#REF!</definedName>
    <definedName name="EXTRAER" localSheetId="28">#REF!</definedName>
    <definedName name="EXTRAER" localSheetId="8">#REF!</definedName>
    <definedName name="EXTRAER" localSheetId="31">#REF!</definedName>
    <definedName name="EXTRAER" localSheetId="22">#REF!</definedName>
    <definedName name="EXTRAER" localSheetId="27">#REF!</definedName>
    <definedName name="EXTRAER" localSheetId="16">#REF!</definedName>
    <definedName name="EXTRAER" localSheetId="32">#REF!</definedName>
    <definedName name="EXTRAER" localSheetId="12">#REF!</definedName>
    <definedName name="EXTRAER" localSheetId="30">#REF!</definedName>
    <definedName name="EXTRAER" localSheetId="38">#REF!</definedName>
    <definedName name="EXTRAER" localSheetId="37">#REF!</definedName>
    <definedName name="EXTRAER" localSheetId="20">#REF!</definedName>
    <definedName name="EXTRAER" localSheetId="39">#REF!</definedName>
    <definedName name="EXTRAER" localSheetId="10">#REF!</definedName>
    <definedName name="EXTRAER" localSheetId="18">#REF!</definedName>
    <definedName name="EXTRAER" localSheetId="17">#REF!</definedName>
    <definedName name="EXTRAER" localSheetId="26">#REF!</definedName>
    <definedName name="EXTRAER" localSheetId="6">#REF!</definedName>
    <definedName name="EXTRAER" localSheetId="5">#REF!</definedName>
    <definedName name="EXTRAER" localSheetId="13">#REF!</definedName>
    <definedName name="EXTRAER" localSheetId="15">#REF!</definedName>
    <definedName name="EXTRAER" localSheetId="14">#REF!</definedName>
    <definedName name="EXTRAER" localSheetId="29">#REF!</definedName>
    <definedName name="EXTRAER">#REF!</definedName>
    <definedName name="_xlnm.Print_Titles" localSheetId="9">Auditoria!$1:$9</definedName>
    <definedName name="_xlnm.Print_Titles" localSheetId="0">'Formato de Ingresos'!$1:$8</definedName>
    <definedName name="_xlnm.Print_Titles" localSheetId="38">'PROYECCION 25%'!$1:$17</definedName>
    <definedName name="_xlnm.Print_Titles" localSheetId="37">'PROYECCION F.P'!$1:$16</definedName>
    <definedName name="_xlnm.Print_Titles" localSheetId="36">'PROYECTOS 2016'!$1:$29</definedName>
    <definedName name="_xlnm.Print_Titles" localSheetId="39">'PROYECTOS 75%'!$1:$32</definedName>
  </definedNames>
  <calcPr calcId="152511"/>
</workbook>
</file>

<file path=xl/calcChain.xml><?xml version="1.0" encoding="utf-8"?>
<calcChain xmlns="http://schemas.openxmlformats.org/spreadsheetml/2006/main">
  <c r="G8" i="36" l="1"/>
  <c r="G7" i="36"/>
  <c r="G6" i="36"/>
  <c r="R40" i="35"/>
  <c r="R36" i="35"/>
  <c r="R17" i="35"/>
  <c r="R9" i="35"/>
  <c r="C55" i="18" l="1"/>
  <c r="F32" i="29" l="1"/>
  <c r="F36" i="32" l="1"/>
  <c r="E57" i="20" l="1"/>
  <c r="D19" i="20"/>
  <c r="D13" i="20"/>
  <c r="D20" i="19" l="1"/>
  <c r="D13" i="19"/>
  <c r="D19" i="10"/>
  <c r="D14" i="10"/>
  <c r="D19" i="28"/>
  <c r="D14" i="28"/>
  <c r="D19" i="33"/>
  <c r="D14" i="33"/>
  <c r="D19" i="11"/>
  <c r="D14" i="11"/>
  <c r="D20" i="29"/>
  <c r="D14" i="29"/>
  <c r="D19" i="13"/>
  <c r="D14" i="13"/>
  <c r="D20" i="32"/>
  <c r="D19" i="32" s="1"/>
  <c r="D14" i="32"/>
  <c r="D20" i="31"/>
  <c r="D14" i="31"/>
  <c r="D19" i="9"/>
  <c r="D14" i="9"/>
  <c r="D19" i="27"/>
  <c r="D14" i="27"/>
  <c r="D19" i="8"/>
  <c r="D14" i="8"/>
  <c r="D19" i="12"/>
  <c r="D14" i="12"/>
  <c r="D18" i="22"/>
  <c r="D13" i="22"/>
  <c r="D19" i="25"/>
  <c r="D14" i="25"/>
  <c r="D19" i="7"/>
  <c r="D14" i="7"/>
  <c r="D18" i="24"/>
  <c r="D13" i="24"/>
  <c r="D18" i="6"/>
  <c r="D13" i="6"/>
  <c r="D19" i="26"/>
  <c r="D14" i="26"/>
  <c r="D18" i="23"/>
  <c r="D13" i="23"/>
  <c r="D18" i="5"/>
  <c r="D13" i="5"/>
  <c r="D18" i="14"/>
  <c r="D13" i="14"/>
  <c r="D18" i="3"/>
  <c r="D13" i="3"/>
  <c r="D17" i="16"/>
  <c r="D12" i="16"/>
  <c r="D18" i="21"/>
  <c r="D13" i="21"/>
  <c r="D18" i="2"/>
  <c r="D13" i="2"/>
  <c r="D18" i="15"/>
  <c r="D13" i="15"/>
  <c r="D18" i="17"/>
  <c r="D13" i="17"/>
  <c r="D18" i="20"/>
  <c r="D17" i="20" s="1"/>
  <c r="D17" i="19"/>
  <c r="D57" i="20" l="1"/>
  <c r="L54" i="35"/>
  <c r="P55" i="35"/>
  <c r="F12" i="36" l="1"/>
  <c r="G5" i="48" l="1"/>
  <c r="H5" i="48" s="1"/>
  <c r="E38" i="22"/>
  <c r="D38" i="22"/>
  <c r="E68" i="19"/>
  <c r="D68" i="19"/>
  <c r="D47" i="33"/>
  <c r="E6" i="50" l="1"/>
  <c r="F13" i="14" l="1"/>
  <c r="C13" i="14" s="1"/>
  <c r="F18" i="2"/>
  <c r="C18" i="2" s="1"/>
  <c r="F16" i="2"/>
  <c r="C16" i="2" s="1"/>
  <c r="E47" i="32"/>
  <c r="D47" i="32"/>
  <c r="E13" i="32"/>
  <c r="D13" i="32"/>
  <c r="F16" i="32"/>
  <c r="E45" i="23"/>
  <c r="D45" i="23"/>
  <c r="E27" i="23"/>
  <c r="D27" i="23"/>
  <c r="C27" i="23"/>
  <c r="F31" i="23"/>
  <c r="E43" i="13"/>
  <c r="D43" i="13"/>
  <c r="F31" i="13"/>
  <c r="F30" i="13"/>
  <c r="E30" i="13"/>
  <c r="D30" i="13"/>
  <c r="C30" i="13"/>
  <c r="F28" i="13"/>
  <c r="F19" i="12"/>
  <c r="F17" i="12"/>
  <c r="F15" i="12"/>
  <c r="F14" i="12"/>
  <c r="F19" i="11" l="1"/>
  <c r="C19" i="11" s="1"/>
  <c r="F15" i="13"/>
  <c r="F18" i="5"/>
  <c r="C18" i="5" s="1"/>
  <c r="F18" i="14"/>
  <c r="C18" i="14" s="1"/>
  <c r="F18" i="21"/>
  <c r="C18" i="21" s="1"/>
  <c r="F13" i="15"/>
  <c r="C13" i="15" s="1"/>
  <c r="F19" i="10"/>
  <c r="C19" i="10" s="1"/>
  <c r="F17" i="10"/>
  <c r="C17" i="10" s="1"/>
  <c r="F14" i="10"/>
  <c r="C14" i="10" s="1"/>
  <c r="F19" i="28"/>
  <c r="C19" i="28" s="1"/>
  <c r="F17" i="28"/>
  <c r="C17" i="28" s="1"/>
  <c r="F15" i="28"/>
  <c r="F14" i="28"/>
  <c r="C14" i="28" s="1"/>
  <c r="F19" i="33"/>
  <c r="C19" i="33" s="1"/>
  <c r="F17" i="33"/>
  <c r="C17" i="33" s="1"/>
  <c r="F15" i="33"/>
  <c r="F14" i="33"/>
  <c r="C14" i="33" s="1"/>
  <c r="F17" i="11"/>
  <c r="C17" i="11" s="1"/>
  <c r="F15" i="11"/>
  <c r="F14" i="11"/>
  <c r="C14" i="11" s="1"/>
  <c r="F20" i="29"/>
  <c r="C20" i="29" s="1"/>
  <c r="F18" i="29"/>
  <c r="C18" i="29" s="1"/>
  <c r="F14" i="29"/>
  <c r="C14" i="29" s="1"/>
  <c r="F19" i="13"/>
  <c r="C19" i="13" s="1"/>
  <c r="F17" i="13"/>
  <c r="C17" i="13" s="1"/>
  <c r="F14" i="13"/>
  <c r="C14" i="13" s="1"/>
  <c r="F20" i="32"/>
  <c r="C20" i="32" s="1"/>
  <c r="F18" i="32"/>
  <c r="C18" i="32" s="1"/>
  <c r="F14" i="32"/>
  <c r="C14" i="32" s="1"/>
  <c r="F20" i="31"/>
  <c r="C20" i="31" s="1"/>
  <c r="F18" i="31"/>
  <c r="C18" i="31" s="1"/>
  <c r="F15" i="31"/>
  <c r="F14" i="31"/>
  <c r="C14" i="31" s="1"/>
  <c r="F19" i="9"/>
  <c r="C19" i="9" s="1"/>
  <c r="F17" i="9"/>
  <c r="C17" i="9" s="1"/>
  <c r="F14" i="9"/>
  <c r="C14" i="9" s="1"/>
  <c r="F19" i="27"/>
  <c r="C19" i="27" s="1"/>
  <c r="F17" i="27"/>
  <c r="C17" i="27" s="1"/>
  <c r="F15" i="27"/>
  <c r="F14" i="27"/>
  <c r="C14" i="27" s="1"/>
  <c r="F19" i="8"/>
  <c r="C19" i="8" s="1"/>
  <c r="F17" i="8"/>
  <c r="C17" i="8" s="1"/>
  <c r="F15" i="8"/>
  <c r="F14" i="8"/>
  <c r="C14" i="8" s="1"/>
  <c r="F18" i="22"/>
  <c r="C18" i="22" s="1"/>
  <c r="F16" i="22"/>
  <c r="C16" i="22" s="1"/>
  <c r="F13" i="22"/>
  <c r="C13" i="22" s="1"/>
  <c r="F19" i="25"/>
  <c r="C19" i="25" s="1"/>
  <c r="F17" i="25"/>
  <c r="C17" i="25" s="1"/>
  <c r="F15" i="25"/>
  <c r="F14" i="25"/>
  <c r="C14" i="25" s="1"/>
  <c r="F19" i="7"/>
  <c r="C19" i="7" s="1"/>
  <c r="F17" i="7"/>
  <c r="C17" i="7" s="1"/>
  <c r="F14" i="7"/>
  <c r="C14" i="7" s="1"/>
  <c r="F18" i="24"/>
  <c r="C18" i="24" s="1"/>
  <c r="F16" i="24"/>
  <c r="C16" i="24" s="1"/>
  <c r="F13" i="24"/>
  <c r="C13" i="24" s="1"/>
  <c r="F18" i="6"/>
  <c r="C18" i="6" s="1"/>
  <c r="F14" i="6"/>
  <c r="F16" i="6"/>
  <c r="C16" i="6" s="1"/>
  <c r="F13" i="6"/>
  <c r="C13" i="6" s="1"/>
  <c r="F19" i="26"/>
  <c r="C19" i="26" s="1"/>
  <c r="F17" i="26"/>
  <c r="C17" i="26" s="1"/>
  <c r="F14" i="26"/>
  <c r="C14" i="26" s="1"/>
  <c r="F18" i="23"/>
  <c r="C18" i="23" s="1"/>
  <c r="F16" i="23"/>
  <c r="C16" i="23" s="1"/>
  <c r="F14" i="23"/>
  <c r="F13" i="23"/>
  <c r="C13" i="23" s="1"/>
  <c r="F16" i="5"/>
  <c r="C16" i="5" s="1"/>
  <c r="F13" i="5"/>
  <c r="C13" i="5" s="1"/>
  <c r="F16" i="14"/>
  <c r="C16" i="14" s="1"/>
  <c r="F14" i="14"/>
  <c r="F16" i="20"/>
  <c r="C16" i="20" s="1"/>
  <c r="F18" i="19"/>
  <c r="C18" i="19" s="1"/>
  <c r="F18" i="20"/>
  <c r="C18" i="20" s="1"/>
  <c r="F13" i="20"/>
  <c r="E14" i="19"/>
  <c r="D14" i="19"/>
  <c r="C14" i="19"/>
  <c r="F16" i="19"/>
  <c r="F15" i="19"/>
  <c r="F20" i="19"/>
  <c r="C20" i="19" s="1"/>
  <c r="F13" i="19"/>
  <c r="C13" i="19" s="1"/>
  <c r="C47" i="33" l="1"/>
  <c r="C13" i="20"/>
  <c r="C68" i="19"/>
  <c r="F14" i="19"/>
  <c r="C63" i="18"/>
  <c r="C54" i="18" s="1"/>
  <c r="C15" i="10"/>
  <c r="C15" i="29"/>
  <c r="C15" i="13"/>
  <c r="C43" i="13" s="1"/>
  <c r="F18" i="13"/>
  <c r="E18" i="13"/>
  <c r="D18" i="13"/>
  <c r="C18" i="13"/>
  <c r="F16" i="13"/>
  <c r="E16" i="13"/>
  <c r="D16" i="13"/>
  <c r="C16" i="13"/>
  <c r="E13" i="13"/>
  <c r="D13" i="13"/>
  <c r="C15" i="32"/>
  <c r="C15" i="9"/>
  <c r="C14" i="22"/>
  <c r="F14" i="22" s="1"/>
  <c r="C15" i="7"/>
  <c r="C14" i="24"/>
  <c r="F14" i="24" s="1"/>
  <c r="C15" i="26"/>
  <c r="C45" i="23"/>
  <c r="C14" i="5"/>
  <c r="C14" i="20"/>
  <c r="C57" i="20" s="1"/>
  <c r="E12" i="13" l="1"/>
  <c r="C38" i="22"/>
  <c r="D12" i="13"/>
  <c r="C13" i="32"/>
  <c r="C47" i="32"/>
  <c r="C13" i="13"/>
  <c r="F13" i="13"/>
  <c r="C12" i="13" l="1"/>
  <c r="F12" i="13"/>
  <c r="B26" i="51" s="1"/>
  <c r="E29" i="50"/>
  <c r="E28" i="50"/>
  <c r="E27" i="50"/>
  <c r="E26" i="50"/>
  <c r="E25" i="50"/>
  <c r="E24" i="50"/>
  <c r="E22" i="50"/>
  <c r="E20" i="50"/>
  <c r="E19" i="50"/>
  <c r="E18" i="50"/>
  <c r="E17" i="50"/>
  <c r="E16" i="50"/>
  <c r="E15" i="50"/>
  <c r="E14" i="50"/>
  <c r="E13" i="50"/>
  <c r="E12" i="50"/>
  <c r="E11" i="50"/>
  <c r="E10" i="50"/>
  <c r="E4" i="50"/>
  <c r="E7" i="50" s="1"/>
  <c r="C11" i="50"/>
  <c r="C12" i="50" s="1"/>
  <c r="C13" i="50" s="1"/>
  <c r="C14" i="50" s="1"/>
  <c r="C15" i="50" s="1"/>
  <c r="C16" i="50" s="1"/>
  <c r="C17" i="50" s="1"/>
  <c r="C18" i="50" s="1"/>
  <c r="C19" i="50" s="1"/>
  <c r="C20" i="50" s="1"/>
  <c r="C21" i="50" s="1"/>
  <c r="C22" i="50" s="1"/>
  <c r="C23" i="50" s="1"/>
  <c r="C24" i="50" s="1"/>
  <c r="C25" i="50" s="1"/>
  <c r="C26" i="50" s="1"/>
  <c r="C27" i="50" s="1"/>
  <c r="C28" i="50" s="1"/>
  <c r="C29" i="50" s="1"/>
  <c r="C11" i="49"/>
  <c r="C11" i="48"/>
  <c r="E38" i="2" l="1"/>
  <c r="D38" i="2"/>
  <c r="F32" i="2"/>
  <c r="F31" i="2" s="1"/>
  <c r="E32" i="2"/>
  <c r="E31" i="2" s="1"/>
  <c r="D32" i="2"/>
  <c r="D31" i="2" s="1"/>
  <c r="C32" i="2"/>
  <c r="C31" i="2" s="1"/>
  <c r="G49" i="35" l="1"/>
  <c r="P43" i="35" l="1"/>
  <c r="D42" i="18" s="1"/>
  <c r="P40" i="35"/>
  <c r="D39" i="18" s="1"/>
  <c r="P16" i="35"/>
  <c r="D15" i="18" s="1"/>
  <c r="H65" i="47" l="1"/>
  <c r="I65" i="47" s="1"/>
  <c r="D66" i="47"/>
  <c r="D59" i="47"/>
  <c r="D58" i="47"/>
  <c r="D52" i="47"/>
  <c r="D50" i="47"/>
  <c r="D49" i="47"/>
  <c r="D44" i="47"/>
  <c r="C65" i="47"/>
  <c r="D65" i="47" s="1"/>
  <c r="I66" i="47"/>
  <c r="I59" i="47"/>
  <c r="I58" i="47"/>
  <c r="I52" i="47"/>
  <c r="I50" i="47"/>
  <c r="I49" i="47"/>
  <c r="I44" i="47"/>
  <c r="G69" i="47"/>
  <c r="B69" i="47"/>
  <c r="G33" i="47"/>
  <c r="B33" i="47"/>
  <c r="E59" i="31" l="1"/>
  <c r="D59" i="31"/>
  <c r="C59" i="31"/>
  <c r="E53" i="31"/>
  <c r="E52" i="31" s="1"/>
  <c r="D53" i="31"/>
  <c r="D52" i="31" s="1"/>
  <c r="H63" i="47" s="1"/>
  <c r="I63" i="47" s="1"/>
  <c r="C53" i="31"/>
  <c r="C52" i="31" s="1"/>
  <c r="F54" i="31"/>
  <c r="F53" i="31" s="1"/>
  <c r="F52" i="31" s="1"/>
  <c r="E41" i="17"/>
  <c r="D41" i="17"/>
  <c r="C53" i="18"/>
  <c r="C50" i="18"/>
  <c r="B14" i="34" s="1"/>
  <c r="E10" i="49" s="1"/>
  <c r="P27" i="35"/>
  <c r="D26" i="18" s="1"/>
  <c r="P33" i="35"/>
  <c r="D32" i="18" s="1"/>
  <c r="E51" i="24"/>
  <c r="D51" i="24"/>
  <c r="C51" i="24"/>
  <c r="F23" i="24"/>
  <c r="F27" i="24"/>
  <c r="C63" i="47" l="1"/>
  <c r="D63" i="47" s="1"/>
  <c r="B12" i="34"/>
  <c r="E4" i="49" s="1"/>
  <c r="E7" i="49" s="1"/>
  <c r="B13" i="34"/>
  <c r="E52" i="21"/>
  <c r="D52" i="21"/>
  <c r="F25" i="21"/>
  <c r="E44" i="9"/>
  <c r="D44" i="9"/>
  <c r="C44" i="9"/>
  <c r="F26" i="9"/>
  <c r="F27" i="9"/>
  <c r="F28" i="9"/>
  <c r="F29" i="9"/>
  <c r="F4" i="44" l="1"/>
  <c r="F7" i="44" s="1"/>
  <c r="E47" i="33" l="1"/>
  <c r="C44" i="28" l="1"/>
  <c r="E42" i="7"/>
  <c r="D42" i="7"/>
  <c r="C42" i="7"/>
  <c r="E21" i="7"/>
  <c r="D21" i="7"/>
  <c r="C21" i="7"/>
  <c r="E27" i="7"/>
  <c r="D27" i="7"/>
  <c r="C27" i="7"/>
  <c r="F28" i="7"/>
  <c r="F27" i="7" s="1"/>
  <c r="F26" i="7"/>
  <c r="F25" i="7"/>
  <c r="D36" i="8"/>
  <c r="E36" i="8"/>
  <c r="C36" i="8"/>
  <c r="F26" i="8"/>
  <c r="E47" i="29"/>
  <c r="D47" i="29"/>
  <c r="C47" i="29"/>
  <c r="F41" i="29"/>
  <c r="F29" i="29"/>
  <c r="F30" i="29"/>
  <c r="F28" i="29"/>
  <c r="F27" i="29"/>
  <c r="F26" i="29"/>
  <c r="F25" i="29"/>
  <c r="E42" i="12"/>
  <c r="D42" i="12"/>
  <c r="C42" i="12"/>
  <c r="F30" i="12"/>
  <c r="F29" i="12" s="1"/>
  <c r="E29" i="12"/>
  <c r="D29" i="12"/>
  <c r="C29" i="12"/>
  <c r="E43" i="11" l="1"/>
  <c r="D43" i="11"/>
  <c r="C43" i="11"/>
  <c r="F29" i="11"/>
  <c r="E48" i="25"/>
  <c r="D48" i="25"/>
  <c r="C48" i="25"/>
  <c r="F26" i="25"/>
  <c r="F26" i="33"/>
  <c r="F25" i="33"/>
  <c r="E35" i="33"/>
  <c r="D35" i="33"/>
  <c r="C35" i="33"/>
  <c r="F36" i="33"/>
  <c r="F35" i="33" s="1"/>
  <c r="F28" i="33"/>
  <c r="E22" i="32"/>
  <c r="D22" i="32"/>
  <c r="C22" i="32"/>
  <c r="F34" i="32"/>
  <c r="F47" i="31"/>
  <c r="E40" i="27"/>
  <c r="D40" i="27"/>
  <c r="C40" i="27"/>
  <c r="F32" i="27"/>
  <c r="F31" i="27" s="1"/>
  <c r="E31" i="27"/>
  <c r="D31" i="27"/>
  <c r="C31" i="27"/>
  <c r="F28" i="27"/>
  <c r="F27" i="27" s="1"/>
  <c r="E27" i="27"/>
  <c r="D27" i="27"/>
  <c r="C27" i="27"/>
  <c r="F22" i="27"/>
  <c r="E21" i="27"/>
  <c r="D21" i="27"/>
  <c r="C21" i="27"/>
  <c r="C29" i="2"/>
  <c r="C28" i="2"/>
  <c r="E34" i="6" l="1"/>
  <c r="D34" i="6"/>
  <c r="C34" i="6"/>
  <c r="E39" i="15"/>
  <c r="D39" i="15"/>
  <c r="F28" i="23"/>
  <c r="E39" i="5"/>
  <c r="D39" i="5"/>
  <c r="C39" i="5"/>
  <c r="E34" i="14"/>
  <c r="D34" i="14"/>
  <c r="C34" i="14"/>
  <c r="E39" i="3"/>
  <c r="D39" i="3"/>
  <c r="E50" i="20"/>
  <c r="D50" i="20"/>
  <c r="C50" i="20"/>
  <c r="F52" i="20"/>
  <c r="E42" i="21" l="1"/>
  <c r="D42" i="21"/>
  <c r="C42" i="21"/>
  <c r="F43" i="21"/>
  <c r="F42" i="21" s="1"/>
  <c r="E55" i="19"/>
  <c r="D55" i="19"/>
  <c r="C55" i="19"/>
  <c r="F58" i="19"/>
  <c r="F57" i="19"/>
  <c r="F56" i="19"/>
  <c r="F55" i="19" l="1"/>
  <c r="E12" i="19"/>
  <c r="D12" i="19"/>
  <c r="C12" i="19"/>
  <c r="E40" i="10" l="1"/>
  <c r="D40" i="10"/>
  <c r="C40" i="10"/>
  <c r="E44" i="28"/>
  <c r="D44" i="28"/>
  <c r="E52" i="26" l="1"/>
  <c r="D52" i="26"/>
  <c r="C52" i="26"/>
  <c r="E40" i="16"/>
  <c r="D40" i="16"/>
  <c r="G13" i="34" l="1"/>
  <c r="E21" i="11"/>
  <c r="D21" i="11"/>
  <c r="C21" i="11"/>
  <c r="F23" i="21" l="1"/>
  <c r="C49" i="18" l="1"/>
  <c r="D22" i="46" l="1"/>
  <c r="C22" i="46"/>
  <c r="E17" i="46"/>
  <c r="E22" i="46" s="1"/>
  <c r="DG2466" i="46" l="1"/>
  <c r="DF2466" i="46"/>
  <c r="DE2466" i="46"/>
  <c r="DD2466" i="46"/>
  <c r="DC2466" i="46"/>
  <c r="DB2466" i="46"/>
  <c r="DA2466" i="46"/>
  <c r="CZ2466" i="46"/>
  <c r="CY2466" i="46"/>
  <c r="F17" i="46"/>
  <c r="F16" i="46" s="1"/>
  <c r="F15" i="46" s="1"/>
  <c r="E16" i="46"/>
  <c r="E15" i="46" s="1"/>
  <c r="D16" i="46"/>
  <c r="D15" i="46" s="1"/>
  <c r="C16" i="46"/>
  <c r="C15" i="46" s="1"/>
  <c r="F14" i="46"/>
  <c r="E13" i="46"/>
  <c r="D13" i="46"/>
  <c r="C13" i="46"/>
  <c r="C8" i="44"/>
  <c r="D21" i="46" l="1"/>
  <c r="D12" i="46"/>
  <c r="D20" i="46" s="1"/>
  <c r="C21" i="46"/>
  <c r="E21" i="46"/>
  <c r="D18" i="46"/>
  <c r="F13" i="46"/>
  <c r="F22" i="46"/>
  <c r="E12" i="46"/>
  <c r="C12" i="46"/>
  <c r="P42" i="35"/>
  <c r="D41" i="18" s="1"/>
  <c r="F12" i="46" l="1"/>
  <c r="F21" i="46"/>
  <c r="C18" i="46"/>
  <c r="C20" i="46"/>
  <c r="E20" i="46"/>
  <c r="E18" i="46"/>
  <c r="F11" i="36" s="1"/>
  <c r="E18" i="44"/>
  <c r="C9" i="44"/>
  <c r="C10" i="44" s="1"/>
  <c r="C11" i="44" s="1"/>
  <c r="C12" i="44" s="1"/>
  <c r="C13" i="44" s="1"/>
  <c r="C14" i="44" s="1"/>
  <c r="C15" i="44" s="1"/>
  <c r="C16" i="44" s="1"/>
  <c r="C17" i="44" s="1"/>
  <c r="C18" i="44" s="1"/>
  <c r="C19" i="44" s="1"/>
  <c r="C20" i="44" s="1"/>
  <c r="C21" i="44" s="1"/>
  <c r="C22" i="44" s="1"/>
  <c r="C23" i="44" s="1"/>
  <c r="C24" i="44" s="1"/>
  <c r="C25" i="44" s="1"/>
  <c r="C26" i="44" s="1"/>
  <c r="E27" i="44" l="1"/>
  <c r="E21" i="50"/>
  <c r="E30" i="50" s="1"/>
  <c r="E32" i="50" s="1"/>
  <c r="F18" i="46"/>
  <c r="F20" i="46"/>
  <c r="F8" i="44"/>
  <c r="F9" i="44" s="1"/>
  <c r="F10" i="44" s="1"/>
  <c r="F11" i="44" s="1"/>
  <c r="F12" i="44" s="1"/>
  <c r="F13" i="44" s="1"/>
  <c r="F14" i="44" s="1"/>
  <c r="F15" i="44" s="1"/>
  <c r="F16" i="44" s="1"/>
  <c r="F17" i="44" s="1"/>
  <c r="F40" i="31"/>
  <c r="F39" i="31"/>
  <c r="F38" i="31"/>
  <c r="F37" i="31"/>
  <c r="F36" i="31"/>
  <c r="E35" i="31"/>
  <c r="D35" i="31"/>
  <c r="C35" i="31"/>
  <c r="F18" i="44" l="1"/>
  <c r="F19" i="44" s="1"/>
  <c r="F20" i="44" s="1"/>
  <c r="F21" i="44" s="1"/>
  <c r="F35" i="31"/>
  <c r="F22" i="44" l="1"/>
  <c r="F23" i="44" s="1"/>
  <c r="F24" i="44" s="1"/>
  <c r="F25" i="44" s="1"/>
  <c r="F26" i="44" s="1"/>
  <c r="F27" i="44" s="1"/>
  <c r="F24" i="20"/>
  <c r="F37" i="12" l="1"/>
  <c r="E62" i="19" l="1"/>
  <c r="E61" i="19" s="1"/>
  <c r="D62" i="19"/>
  <c r="D61" i="19" s="1"/>
  <c r="C62" i="19"/>
  <c r="C61" i="19" s="1"/>
  <c r="C40" i="47" s="1"/>
  <c r="D40" i="47" s="1"/>
  <c r="H40" i="47" l="1"/>
  <c r="I40" i="47" s="1"/>
  <c r="O49" i="35"/>
  <c r="N49" i="35"/>
  <c r="M49" i="35"/>
  <c r="L49" i="35"/>
  <c r="K49" i="35"/>
  <c r="J49" i="35"/>
  <c r="I49" i="35"/>
  <c r="H49" i="35"/>
  <c r="F49" i="35"/>
  <c r="E49" i="35"/>
  <c r="D49" i="35"/>
  <c r="P48" i="35"/>
  <c r="P47" i="35"/>
  <c r="P45" i="35"/>
  <c r="P41" i="35"/>
  <c r="D40" i="18" s="1"/>
  <c r="P39" i="35"/>
  <c r="D38" i="18" s="1"/>
  <c r="P38" i="35"/>
  <c r="D37" i="18" s="1"/>
  <c r="P35" i="35"/>
  <c r="P32" i="35"/>
  <c r="D31" i="18" s="1"/>
  <c r="P31" i="35"/>
  <c r="D30" i="18" s="1"/>
  <c r="P30" i="35"/>
  <c r="D29" i="18" s="1"/>
  <c r="P29" i="35"/>
  <c r="D28" i="18" s="1"/>
  <c r="P28" i="35"/>
  <c r="D27" i="18" s="1"/>
  <c r="P26" i="35"/>
  <c r="D25" i="18" s="1"/>
  <c r="P25" i="35"/>
  <c r="D24" i="18" s="1"/>
  <c r="P24" i="35"/>
  <c r="D23" i="18" s="1"/>
  <c r="P23" i="35"/>
  <c r="D22" i="18" s="1"/>
  <c r="P22" i="35"/>
  <c r="D21" i="18" s="1"/>
  <c r="P21" i="35"/>
  <c r="D20" i="18" s="1"/>
  <c r="P20" i="35"/>
  <c r="D19" i="18" s="1"/>
  <c r="P19" i="35"/>
  <c r="D18" i="18" s="1"/>
  <c r="P15" i="35"/>
  <c r="D14" i="18" s="1"/>
  <c r="P14" i="35"/>
  <c r="D13" i="18" s="1"/>
  <c r="P13" i="35"/>
  <c r="D12" i="18" s="1"/>
  <c r="P12" i="35"/>
  <c r="D11" i="18" s="1"/>
  <c r="P11" i="35"/>
  <c r="D10" i="18" s="1"/>
  <c r="D36" i="18" l="1"/>
  <c r="P44" i="35"/>
  <c r="D44" i="18"/>
  <c r="P46" i="35"/>
  <c r="D46" i="18"/>
  <c r="D9" i="18"/>
  <c r="P34" i="35"/>
  <c r="D34" i="18"/>
  <c r="P37" i="35"/>
  <c r="P18" i="35"/>
  <c r="P10" i="35"/>
  <c r="P9" i="35" s="1"/>
  <c r="P36" i="35" l="1"/>
  <c r="P17" i="35"/>
  <c r="F34" i="21"/>
  <c r="F32" i="21"/>
  <c r="F24" i="17"/>
  <c r="F36" i="20"/>
  <c r="E22" i="20"/>
  <c r="D22" i="20"/>
  <c r="C22" i="20"/>
  <c r="F23" i="20"/>
  <c r="F33" i="19"/>
  <c r="C22" i="31"/>
  <c r="E22" i="31"/>
  <c r="D22" i="31"/>
  <c r="P49" i="35" l="1"/>
  <c r="R49" i="35"/>
  <c r="F48" i="31"/>
  <c r="F46" i="31"/>
  <c r="F45" i="31"/>
  <c r="F44" i="31"/>
  <c r="F43" i="31"/>
  <c r="C41" i="31"/>
  <c r="C21" i="31" s="1"/>
  <c r="F34" i="31"/>
  <c r="F33" i="31"/>
  <c r="F30" i="31"/>
  <c r="F29" i="31"/>
  <c r="F28" i="31"/>
  <c r="F27" i="31"/>
  <c r="F26" i="31"/>
  <c r="F25" i="31"/>
  <c r="F23" i="31"/>
  <c r="E22" i="29"/>
  <c r="D22" i="29"/>
  <c r="E31" i="29"/>
  <c r="D31" i="29"/>
  <c r="C31" i="29"/>
  <c r="F23" i="29"/>
  <c r="E38" i="32"/>
  <c r="D38" i="32"/>
  <c r="C38" i="32"/>
  <c r="F39" i="32"/>
  <c r="F38" i="32" s="1"/>
  <c r="F37" i="32"/>
  <c r="F33" i="32"/>
  <c r="F32" i="32"/>
  <c r="F29" i="32"/>
  <c r="F28" i="32"/>
  <c r="F27" i="32"/>
  <c r="F26" i="32"/>
  <c r="F24" i="32"/>
  <c r="F23" i="32"/>
  <c r="F33" i="33"/>
  <c r="E21" i="33"/>
  <c r="D21" i="33"/>
  <c r="C21" i="33"/>
  <c r="F30" i="33"/>
  <c r="F29" i="33"/>
  <c r="F24" i="33"/>
  <c r="F23" i="33"/>
  <c r="F29" i="27"/>
  <c r="E29" i="27"/>
  <c r="E20" i="27" s="1"/>
  <c r="D29" i="27"/>
  <c r="D20" i="27" s="1"/>
  <c r="H22" i="47" s="1"/>
  <c r="I22" i="47" s="1"/>
  <c r="C29" i="27"/>
  <c r="C20" i="27" s="1"/>
  <c r="C22" i="47" s="1"/>
  <c r="D22" i="47" s="1"/>
  <c r="E21" i="26"/>
  <c r="D21" i="26"/>
  <c r="C21" i="26"/>
  <c r="E44" i="26"/>
  <c r="D44" i="26"/>
  <c r="C44" i="26"/>
  <c r="F47" i="26"/>
  <c r="E33" i="26"/>
  <c r="D33" i="26"/>
  <c r="C33" i="26"/>
  <c r="E38" i="26"/>
  <c r="D38" i="26"/>
  <c r="C38" i="26"/>
  <c r="F39" i="26"/>
  <c r="F38" i="26" s="1"/>
  <c r="F37" i="26"/>
  <c r="F36" i="26"/>
  <c r="F35" i="26"/>
  <c r="E29" i="26"/>
  <c r="D29" i="26"/>
  <c r="C29" i="26"/>
  <c r="F32" i="26"/>
  <c r="F31" i="26"/>
  <c r="F30" i="26"/>
  <c r="F28" i="26"/>
  <c r="F27" i="26"/>
  <c r="F26" i="26"/>
  <c r="F23" i="26"/>
  <c r="E41" i="25"/>
  <c r="D41" i="25"/>
  <c r="C41" i="25"/>
  <c r="E32" i="25"/>
  <c r="D32" i="25"/>
  <c r="C32" i="25"/>
  <c r="F43" i="25"/>
  <c r="F36" i="25"/>
  <c r="F35" i="25"/>
  <c r="F34" i="25"/>
  <c r="E21" i="25"/>
  <c r="D21" i="25"/>
  <c r="C21" i="25"/>
  <c r="F31" i="25"/>
  <c r="F30" i="25"/>
  <c r="F29" i="25"/>
  <c r="F25" i="25"/>
  <c r="F24" i="25"/>
  <c r="F23" i="25"/>
  <c r="E43" i="24"/>
  <c r="D43" i="24"/>
  <c r="C43" i="24"/>
  <c r="E30" i="24"/>
  <c r="F46" i="24"/>
  <c r="F38" i="24"/>
  <c r="F37" i="24" s="1"/>
  <c r="E37" i="24"/>
  <c r="D37" i="24"/>
  <c r="C37" i="24"/>
  <c r="E35" i="24"/>
  <c r="D35" i="24"/>
  <c r="C35" i="24"/>
  <c r="F36" i="24"/>
  <c r="F35" i="24" s="1"/>
  <c r="F33" i="24"/>
  <c r="F24" i="24"/>
  <c r="F28" i="24"/>
  <c r="F22" i="24"/>
  <c r="E38" i="23"/>
  <c r="E37" i="23" s="1"/>
  <c r="D38" i="23"/>
  <c r="D37" i="23" s="1"/>
  <c r="H51" i="47" s="1"/>
  <c r="I51" i="47" s="1"/>
  <c r="E35" i="23"/>
  <c r="E34" i="23" s="1"/>
  <c r="D35" i="23"/>
  <c r="D34" i="23" s="1"/>
  <c r="E32" i="23"/>
  <c r="D32" i="23"/>
  <c r="E20" i="23"/>
  <c r="D20" i="23"/>
  <c r="C20" i="23"/>
  <c r="F24" i="23"/>
  <c r="C27" i="47" l="1"/>
  <c r="D27" i="47" s="1"/>
  <c r="D20" i="25"/>
  <c r="H19" i="47" s="1"/>
  <c r="I19" i="47" s="1"/>
  <c r="F31" i="29"/>
  <c r="C20" i="26"/>
  <c r="C20" i="47" s="1"/>
  <c r="D20" i="47" s="1"/>
  <c r="D20" i="26"/>
  <c r="H20" i="47" s="1"/>
  <c r="I20" i="47" s="1"/>
  <c r="F29" i="26"/>
  <c r="C22" i="29"/>
  <c r="E21" i="28" l="1"/>
  <c r="D21" i="28"/>
  <c r="C21" i="28"/>
  <c r="F32" i="28"/>
  <c r="F31" i="28" s="1"/>
  <c r="E31" i="28"/>
  <c r="D31" i="28"/>
  <c r="C31" i="28"/>
  <c r="F29" i="28"/>
  <c r="F26" i="28"/>
  <c r="F22" i="28"/>
  <c r="E27" i="15"/>
  <c r="D27" i="15"/>
  <c r="C27" i="15"/>
  <c r="F28" i="15"/>
  <c r="E20" i="15"/>
  <c r="D20" i="15"/>
  <c r="C20" i="15"/>
  <c r="F34" i="15"/>
  <c r="E33" i="15"/>
  <c r="D33" i="15"/>
  <c r="C33" i="15"/>
  <c r="E20" i="22"/>
  <c r="D20" i="22"/>
  <c r="E26" i="22"/>
  <c r="D26" i="22"/>
  <c r="C26" i="22"/>
  <c r="C20" i="22"/>
  <c r="E32" i="22"/>
  <c r="E31" i="22" s="1"/>
  <c r="D32" i="22"/>
  <c r="D31" i="22" s="1"/>
  <c r="H47" i="47" s="1"/>
  <c r="C32" i="22"/>
  <c r="C31" i="22" s="1"/>
  <c r="F33" i="22"/>
  <c r="F27" i="22"/>
  <c r="F23" i="22"/>
  <c r="F21" i="22"/>
  <c r="F33" i="21"/>
  <c r="E30" i="21"/>
  <c r="D30" i="21"/>
  <c r="C30" i="21"/>
  <c r="E20" i="21"/>
  <c r="D20" i="21"/>
  <c r="C20" i="21"/>
  <c r="F47" i="21"/>
  <c r="F46" i="21"/>
  <c r="E45" i="21"/>
  <c r="D45" i="21"/>
  <c r="C45" i="21"/>
  <c r="F28" i="21"/>
  <c r="F27" i="21"/>
  <c r="F26" i="21"/>
  <c r="F21" i="21"/>
  <c r="C19" i="22" l="1"/>
  <c r="E19" i="22"/>
  <c r="C47" i="47"/>
  <c r="D47" i="47" s="1"/>
  <c r="D19" i="22"/>
  <c r="I47" i="47"/>
  <c r="F32" i="22"/>
  <c r="F31" i="22" s="1"/>
  <c r="F33" i="15"/>
  <c r="F45" i="21"/>
  <c r="E35" i="17"/>
  <c r="D35" i="17"/>
  <c r="C35" i="17"/>
  <c r="C34" i="17" s="1"/>
  <c r="C42" i="47" s="1"/>
  <c r="D42" i="47" s="1"/>
  <c r="F36" i="17"/>
  <c r="F35" i="17" s="1"/>
  <c r="F30" i="17"/>
  <c r="E28" i="17"/>
  <c r="D28" i="17"/>
  <c r="C28" i="17"/>
  <c r="F51" i="20"/>
  <c r="F50" i="20" s="1"/>
  <c r="E47" i="20"/>
  <c r="E46" i="20" s="1"/>
  <c r="D47" i="20"/>
  <c r="D46" i="20" s="1"/>
  <c r="C47" i="20"/>
  <c r="C46" i="20" s="1"/>
  <c r="E33" i="20"/>
  <c r="D33" i="20"/>
  <c r="C33" i="20"/>
  <c r="F42" i="20"/>
  <c r="E41" i="20"/>
  <c r="D41" i="20"/>
  <c r="C41" i="20"/>
  <c r="F40" i="20"/>
  <c r="F39" i="20"/>
  <c r="F37" i="20"/>
  <c r="F35" i="20"/>
  <c r="F31" i="20"/>
  <c r="F30" i="20"/>
  <c r="F28" i="20"/>
  <c r="F27" i="20"/>
  <c r="F26" i="20"/>
  <c r="E19" i="20"/>
  <c r="C19" i="20"/>
  <c r="F20" i="20"/>
  <c r="E42" i="19"/>
  <c r="D42" i="19"/>
  <c r="E35" i="19"/>
  <c r="D35" i="19"/>
  <c r="F26" i="19"/>
  <c r="C42" i="19"/>
  <c r="C35" i="19"/>
  <c r="F63" i="19"/>
  <c r="F60" i="19"/>
  <c r="F59" i="19" s="1"/>
  <c r="F54" i="19" s="1"/>
  <c r="F9" i="36" s="1"/>
  <c r="E59" i="19"/>
  <c r="E54" i="19" s="1"/>
  <c r="D59" i="19"/>
  <c r="D54" i="19" s="1"/>
  <c r="C59" i="19"/>
  <c r="C54" i="19" s="1"/>
  <c r="C75" i="47" s="1"/>
  <c r="E49" i="19"/>
  <c r="D49" i="19"/>
  <c r="C49" i="19"/>
  <c r="F51" i="19"/>
  <c r="E46" i="19"/>
  <c r="D46" i="19"/>
  <c r="C46" i="19"/>
  <c r="F47" i="19"/>
  <c r="F45" i="19"/>
  <c r="F44" i="19"/>
  <c r="F41" i="19"/>
  <c r="F40" i="19"/>
  <c r="F39" i="19"/>
  <c r="F38" i="19"/>
  <c r="F37" i="19"/>
  <c r="E24" i="19"/>
  <c r="D24" i="19"/>
  <c r="C24" i="19"/>
  <c r="F30" i="19"/>
  <c r="F29" i="19"/>
  <c r="F28" i="19"/>
  <c r="E21" i="19"/>
  <c r="D21" i="19"/>
  <c r="C21" i="19"/>
  <c r="F22" i="19"/>
  <c r="F19" i="20" l="1"/>
  <c r="H75" i="47"/>
  <c r="E13" i="49"/>
  <c r="E23" i="19"/>
  <c r="C23" i="19"/>
  <c r="D23" i="19"/>
  <c r="H4" i="47" s="1"/>
  <c r="I4" i="47" s="1"/>
  <c r="F62" i="19"/>
  <c r="F61" i="19" s="1"/>
  <c r="F21" i="19"/>
  <c r="C4" i="47" l="1"/>
  <c r="D4" i="47" s="1"/>
  <c r="E16" i="16"/>
  <c r="D16" i="16"/>
  <c r="E14" i="16"/>
  <c r="D14" i="16"/>
  <c r="D26" i="2"/>
  <c r="C26" i="2"/>
  <c r="DG2491" i="33"/>
  <c r="DF2491" i="33"/>
  <c r="DE2491" i="33"/>
  <c r="DD2491" i="33"/>
  <c r="DC2491" i="33"/>
  <c r="DB2491" i="33"/>
  <c r="DA2491" i="33"/>
  <c r="CZ2491" i="33"/>
  <c r="CY2491" i="33"/>
  <c r="F42" i="33"/>
  <c r="F41" i="33" s="1"/>
  <c r="F40" i="33" s="1"/>
  <c r="E41" i="33"/>
  <c r="E40" i="33" s="1"/>
  <c r="D41" i="33"/>
  <c r="D40" i="33" s="1"/>
  <c r="H57" i="47" s="1"/>
  <c r="I57" i="47" s="1"/>
  <c r="C41" i="33"/>
  <c r="C40" i="33" s="1"/>
  <c r="C57" i="47" s="1"/>
  <c r="D57" i="47" s="1"/>
  <c r="F39" i="33"/>
  <c r="F38" i="33" s="1"/>
  <c r="F37" i="33" s="1"/>
  <c r="E38" i="33"/>
  <c r="E37" i="33" s="1"/>
  <c r="D38" i="33"/>
  <c r="D37" i="33" s="1"/>
  <c r="C38" i="33"/>
  <c r="C37" i="33" s="1"/>
  <c r="F34" i="33"/>
  <c r="F32" i="33"/>
  <c r="E31" i="33"/>
  <c r="E20" i="33" s="1"/>
  <c r="D31" i="33"/>
  <c r="C31" i="33"/>
  <c r="C20" i="33" s="1"/>
  <c r="C21" i="47" s="1"/>
  <c r="D21" i="47" s="1"/>
  <c r="F27" i="33"/>
  <c r="F22" i="33"/>
  <c r="E18" i="33"/>
  <c r="D18" i="33"/>
  <c r="C18" i="33"/>
  <c r="F16" i="33"/>
  <c r="E16" i="33"/>
  <c r="D16" i="33"/>
  <c r="C16" i="33"/>
  <c r="E13" i="33"/>
  <c r="D13" i="33"/>
  <c r="C13" i="33"/>
  <c r="E46" i="33" l="1"/>
  <c r="C46" i="33"/>
  <c r="D46" i="33"/>
  <c r="D20" i="33"/>
  <c r="F47" i="33"/>
  <c r="F18" i="33"/>
  <c r="D12" i="33"/>
  <c r="F31" i="33"/>
  <c r="E12" i="33"/>
  <c r="F21" i="33"/>
  <c r="C12" i="33"/>
  <c r="H21" i="47" l="1"/>
  <c r="I21" i="47" s="1"/>
  <c r="F20" i="33"/>
  <c r="E43" i="33"/>
  <c r="E45" i="33"/>
  <c r="D43" i="33"/>
  <c r="D45" i="33"/>
  <c r="C43" i="33"/>
  <c r="C45" i="33"/>
  <c r="DG2491" i="32"/>
  <c r="DF2491" i="32"/>
  <c r="DE2491" i="32"/>
  <c r="DD2491" i="32"/>
  <c r="DC2491" i="32"/>
  <c r="DB2491" i="32"/>
  <c r="DA2491" i="32"/>
  <c r="CZ2491" i="32"/>
  <c r="CY2491" i="32"/>
  <c r="F42" i="32"/>
  <c r="E41" i="32"/>
  <c r="E40" i="32" s="1"/>
  <c r="D41" i="32"/>
  <c r="D40" i="32" s="1"/>
  <c r="C41" i="32"/>
  <c r="C40" i="32" s="1"/>
  <c r="F35" i="32"/>
  <c r="E35" i="32"/>
  <c r="E21" i="32" s="1"/>
  <c r="D35" i="32"/>
  <c r="D21" i="32" s="1"/>
  <c r="H29" i="47" s="1"/>
  <c r="I29" i="47" s="1"/>
  <c r="C35" i="32"/>
  <c r="C21" i="32" s="1"/>
  <c r="C29" i="47" s="1"/>
  <c r="D29" i="47" s="1"/>
  <c r="F31" i="32"/>
  <c r="F30" i="32"/>
  <c r="F25" i="32"/>
  <c r="F19" i="32"/>
  <c r="E19" i="32"/>
  <c r="C19" i="32"/>
  <c r="F17" i="32"/>
  <c r="E17" i="32"/>
  <c r="D17" i="32"/>
  <c r="C17" i="32"/>
  <c r="F15" i="32"/>
  <c r="DG2503" i="31"/>
  <c r="DF2503" i="31"/>
  <c r="DE2503" i="31"/>
  <c r="DD2503" i="31"/>
  <c r="DC2503" i="31"/>
  <c r="DB2503" i="31"/>
  <c r="DA2503" i="31"/>
  <c r="CZ2503" i="31"/>
  <c r="CY2503" i="31"/>
  <c r="F51" i="31"/>
  <c r="F50" i="31" s="1"/>
  <c r="F49" i="31" s="1"/>
  <c r="E50" i="31"/>
  <c r="E49" i="31" s="1"/>
  <c r="D50" i="31"/>
  <c r="D49" i="31" s="1"/>
  <c r="C50" i="31"/>
  <c r="F42" i="31"/>
  <c r="F41" i="31" s="1"/>
  <c r="E41" i="31"/>
  <c r="E21" i="31" s="1"/>
  <c r="D41" i="31"/>
  <c r="D21" i="31" s="1"/>
  <c r="H27" i="47" s="1"/>
  <c r="I27" i="47" s="1"/>
  <c r="F32" i="31"/>
  <c r="F31" i="31"/>
  <c r="F24" i="31"/>
  <c r="F19" i="31"/>
  <c r="E19" i="31"/>
  <c r="D19" i="31"/>
  <c r="C19" i="31"/>
  <c r="F17" i="31"/>
  <c r="E17" i="31"/>
  <c r="D17" i="31"/>
  <c r="C17" i="31"/>
  <c r="F16" i="31"/>
  <c r="E13" i="31"/>
  <c r="D13" i="31"/>
  <c r="C13" i="31"/>
  <c r="DG2491" i="29"/>
  <c r="DF2491" i="29"/>
  <c r="DE2491" i="29"/>
  <c r="DD2491" i="29"/>
  <c r="DC2491" i="29"/>
  <c r="DB2491" i="29"/>
  <c r="DA2491" i="29"/>
  <c r="CZ2491" i="29"/>
  <c r="CY2491" i="29"/>
  <c r="F42" i="29"/>
  <c r="F40" i="29"/>
  <c r="E39" i="29"/>
  <c r="E38" i="29" s="1"/>
  <c r="D39" i="29"/>
  <c r="D38" i="29" s="1"/>
  <c r="H61" i="47" s="1"/>
  <c r="I61" i="47" s="1"/>
  <c r="C39" i="29"/>
  <c r="C38" i="29" s="1"/>
  <c r="C61" i="47" s="1"/>
  <c r="D61" i="47" s="1"/>
  <c r="F37" i="29"/>
  <c r="F36" i="29" s="1"/>
  <c r="F35" i="29" s="1"/>
  <c r="E36" i="29"/>
  <c r="E35" i="29" s="1"/>
  <c r="D36" i="29"/>
  <c r="D35" i="29" s="1"/>
  <c r="C36" i="29"/>
  <c r="C35" i="29" s="1"/>
  <c r="F34" i="29"/>
  <c r="E33" i="29"/>
  <c r="E21" i="29" s="1"/>
  <c r="D33" i="29"/>
  <c r="D21" i="29" s="1"/>
  <c r="H25" i="47" s="1"/>
  <c r="I25" i="47" s="1"/>
  <c r="C33" i="29"/>
  <c r="C21" i="29" s="1"/>
  <c r="C25" i="47" s="1"/>
  <c r="D25" i="47" s="1"/>
  <c r="F24" i="29"/>
  <c r="F19" i="29"/>
  <c r="E19" i="29"/>
  <c r="D19" i="29"/>
  <c r="C19" i="29"/>
  <c r="F17" i="29"/>
  <c r="E17" i="29"/>
  <c r="D17" i="29"/>
  <c r="C17" i="29"/>
  <c r="F16" i="29"/>
  <c r="F15" i="29"/>
  <c r="E13" i="29"/>
  <c r="D13" i="29"/>
  <c r="C13" i="29"/>
  <c r="DG2488" i="28"/>
  <c r="DF2488" i="28"/>
  <c r="DE2488" i="28"/>
  <c r="DD2488" i="28"/>
  <c r="DC2488" i="28"/>
  <c r="DB2488" i="28"/>
  <c r="DA2488" i="28"/>
  <c r="CZ2488" i="28"/>
  <c r="CY2488" i="28"/>
  <c r="F39" i="28"/>
  <c r="F38" i="28"/>
  <c r="E37" i="28"/>
  <c r="E36" i="28" s="1"/>
  <c r="D37" i="28"/>
  <c r="D36" i="28" s="1"/>
  <c r="H60" i="47" s="1"/>
  <c r="I60" i="47" s="1"/>
  <c r="C37" i="28"/>
  <c r="C36" i="28" s="1"/>
  <c r="C60" i="47" s="1"/>
  <c r="D60" i="47" s="1"/>
  <c r="F35" i="28"/>
  <c r="F34" i="28" s="1"/>
  <c r="F33" i="28" s="1"/>
  <c r="E34" i="28"/>
  <c r="E33" i="28" s="1"/>
  <c r="D34" i="28"/>
  <c r="D33" i="28" s="1"/>
  <c r="C34" i="28"/>
  <c r="C33" i="28" s="1"/>
  <c r="F30" i="28"/>
  <c r="F28" i="28"/>
  <c r="E27" i="28"/>
  <c r="E20" i="28" s="1"/>
  <c r="D27" i="28"/>
  <c r="D20" i="28" s="1"/>
  <c r="H24" i="47" s="1"/>
  <c r="I24" i="47" s="1"/>
  <c r="C27" i="28"/>
  <c r="F25" i="28"/>
  <c r="F24" i="28"/>
  <c r="F23" i="28"/>
  <c r="F18" i="28"/>
  <c r="E18" i="28"/>
  <c r="D18" i="28"/>
  <c r="C18" i="28"/>
  <c r="F16" i="28"/>
  <c r="E16" i="28"/>
  <c r="D16" i="28"/>
  <c r="C16" i="28"/>
  <c r="E13" i="28"/>
  <c r="D13" i="28"/>
  <c r="C13" i="28"/>
  <c r="DG2484" i="27"/>
  <c r="DF2484" i="27"/>
  <c r="DE2484" i="27"/>
  <c r="DD2484" i="27"/>
  <c r="DC2484" i="27"/>
  <c r="DB2484" i="27"/>
  <c r="DA2484" i="27"/>
  <c r="CZ2484" i="27"/>
  <c r="CY2484" i="27"/>
  <c r="F35" i="27"/>
  <c r="F34" i="27" s="1"/>
  <c r="F33" i="27" s="1"/>
  <c r="E34" i="27"/>
  <c r="E33" i="27" s="1"/>
  <c r="D34" i="27"/>
  <c r="D33" i="27" s="1"/>
  <c r="C34" i="27"/>
  <c r="C33" i="27" s="1"/>
  <c r="F25" i="27"/>
  <c r="F24" i="27"/>
  <c r="F23" i="27"/>
  <c r="F18" i="27"/>
  <c r="E18" i="27"/>
  <c r="D18" i="27"/>
  <c r="C18" i="27"/>
  <c r="F16" i="27"/>
  <c r="E16" i="27"/>
  <c r="D16" i="27"/>
  <c r="C16" i="27"/>
  <c r="E13" i="27"/>
  <c r="D13" i="27"/>
  <c r="C13" i="27"/>
  <c r="DG2496" i="26"/>
  <c r="DF2496" i="26"/>
  <c r="DE2496" i="26"/>
  <c r="DD2496" i="26"/>
  <c r="DC2496" i="26"/>
  <c r="DB2496" i="26"/>
  <c r="DA2496" i="26"/>
  <c r="CZ2496" i="26"/>
  <c r="CY2496" i="26"/>
  <c r="F46" i="26"/>
  <c r="F45" i="26"/>
  <c r="C43" i="26"/>
  <c r="C56" i="47" s="1"/>
  <c r="D56" i="47" s="1"/>
  <c r="E43" i="26"/>
  <c r="D43" i="26"/>
  <c r="H56" i="47" s="1"/>
  <c r="I56" i="47" s="1"/>
  <c r="F42" i="26"/>
  <c r="F41" i="26" s="1"/>
  <c r="F40" i="26" s="1"/>
  <c r="E41" i="26"/>
  <c r="E40" i="26" s="1"/>
  <c r="D41" i="26"/>
  <c r="D40" i="26" s="1"/>
  <c r="C41" i="26"/>
  <c r="C40" i="26" s="1"/>
  <c r="F34" i="26"/>
  <c r="F25" i="26"/>
  <c r="F24" i="26"/>
  <c r="F22" i="26"/>
  <c r="E20" i="26"/>
  <c r="F18" i="26"/>
  <c r="E18" i="26"/>
  <c r="D18" i="26"/>
  <c r="C18" i="26"/>
  <c r="F16" i="26"/>
  <c r="E16" i="26"/>
  <c r="D16" i="26"/>
  <c r="C16" i="26"/>
  <c r="F15" i="26"/>
  <c r="E13" i="26"/>
  <c r="D13" i="26"/>
  <c r="C13" i="26"/>
  <c r="DG2492" i="25"/>
  <c r="DF2492" i="25"/>
  <c r="DE2492" i="25"/>
  <c r="DD2492" i="25"/>
  <c r="DC2492" i="25"/>
  <c r="DB2492" i="25"/>
  <c r="DA2492" i="25"/>
  <c r="CZ2492" i="25"/>
  <c r="CY2492" i="25"/>
  <c r="F42" i="25"/>
  <c r="E40" i="25"/>
  <c r="D40" i="25"/>
  <c r="H55" i="47" s="1"/>
  <c r="I55" i="47" s="1"/>
  <c r="C40" i="25"/>
  <c r="C55" i="47" s="1"/>
  <c r="D55" i="47" s="1"/>
  <c r="F39" i="25"/>
  <c r="F38" i="25" s="1"/>
  <c r="F37" i="25" s="1"/>
  <c r="E38" i="25"/>
  <c r="E37" i="25" s="1"/>
  <c r="D38" i="25"/>
  <c r="D37" i="25" s="1"/>
  <c r="C38" i="25"/>
  <c r="C37" i="25" s="1"/>
  <c r="F33" i="25"/>
  <c r="C20" i="25"/>
  <c r="C19" i="47" s="1"/>
  <c r="D19" i="47" s="1"/>
  <c r="F28" i="25"/>
  <c r="F27" i="25"/>
  <c r="F22" i="25"/>
  <c r="E20" i="25"/>
  <c r="F18" i="25"/>
  <c r="E18" i="25"/>
  <c r="D18" i="25"/>
  <c r="C18" i="25"/>
  <c r="F16" i="25"/>
  <c r="E16" i="25"/>
  <c r="D16" i="25"/>
  <c r="C16" i="25"/>
  <c r="E13" i="25"/>
  <c r="D13" i="25"/>
  <c r="C13" i="25"/>
  <c r="E20" i="24"/>
  <c r="E19" i="24" s="1"/>
  <c r="DG2495" i="24"/>
  <c r="DF2495" i="24"/>
  <c r="DE2495" i="24"/>
  <c r="DD2495" i="24"/>
  <c r="DC2495" i="24"/>
  <c r="DB2495" i="24"/>
  <c r="DA2495" i="24"/>
  <c r="CZ2495" i="24"/>
  <c r="CY2495" i="24"/>
  <c r="F45" i="24"/>
  <c r="F44" i="24"/>
  <c r="D42" i="24"/>
  <c r="H53" i="47" s="1"/>
  <c r="I53" i="47" s="1"/>
  <c r="E42" i="24"/>
  <c r="C42" i="24"/>
  <c r="C53" i="47" s="1"/>
  <c r="D53" i="47" s="1"/>
  <c r="F41" i="24"/>
  <c r="F40" i="24" s="1"/>
  <c r="F39" i="24" s="1"/>
  <c r="E40" i="24"/>
  <c r="E39" i="24" s="1"/>
  <c r="D40" i="24"/>
  <c r="D39" i="24" s="1"/>
  <c r="C40" i="24"/>
  <c r="C39" i="24" s="1"/>
  <c r="F34" i="24"/>
  <c r="F32" i="24"/>
  <c r="F31" i="24"/>
  <c r="D30" i="24"/>
  <c r="C30" i="24"/>
  <c r="F29" i="24"/>
  <c r="F26" i="24"/>
  <c r="F25" i="24"/>
  <c r="F21" i="24"/>
  <c r="D20" i="24"/>
  <c r="C20" i="24"/>
  <c r="E17" i="24"/>
  <c r="E15" i="24"/>
  <c r="E12" i="24"/>
  <c r="DG2489" i="23"/>
  <c r="DF2489" i="23"/>
  <c r="DE2489" i="23"/>
  <c r="DD2489" i="23"/>
  <c r="DC2489" i="23"/>
  <c r="DB2489" i="23"/>
  <c r="DA2489" i="23"/>
  <c r="CZ2489" i="23"/>
  <c r="CY2489" i="23"/>
  <c r="F40" i="23"/>
  <c r="F39" i="23"/>
  <c r="C38" i="23"/>
  <c r="C37" i="23" s="1"/>
  <c r="C51" i="47" s="1"/>
  <c r="D51" i="47" s="1"/>
  <c r="F36" i="23"/>
  <c r="F35" i="23" s="1"/>
  <c r="F34" i="23" s="1"/>
  <c r="C35" i="23"/>
  <c r="C34" i="23" s="1"/>
  <c r="F33" i="23"/>
  <c r="F32" i="23" s="1"/>
  <c r="C32" i="23"/>
  <c r="F30" i="23"/>
  <c r="F29" i="23"/>
  <c r="F26" i="23"/>
  <c r="F25" i="23"/>
  <c r="F23" i="23"/>
  <c r="F22" i="23"/>
  <c r="F21" i="23"/>
  <c r="E19" i="23"/>
  <c r="D19" i="23"/>
  <c r="H15" i="47" s="1"/>
  <c r="I15" i="47" s="1"/>
  <c r="E17" i="23"/>
  <c r="E15" i="23"/>
  <c r="E12" i="23"/>
  <c r="DG2482" i="22"/>
  <c r="DF2482" i="22"/>
  <c r="DE2482" i="22"/>
  <c r="DD2482" i="22"/>
  <c r="DC2482" i="22"/>
  <c r="DB2482" i="22"/>
  <c r="DA2482" i="22"/>
  <c r="CZ2482" i="22"/>
  <c r="CY2482" i="22"/>
  <c r="F30" i="22"/>
  <c r="E29" i="22"/>
  <c r="E28" i="22" s="1"/>
  <c r="D29" i="22"/>
  <c r="D28" i="22" s="1"/>
  <c r="C29" i="22"/>
  <c r="C28" i="22" s="1"/>
  <c r="F25" i="22"/>
  <c r="F24" i="22"/>
  <c r="F22" i="22"/>
  <c r="F17" i="22"/>
  <c r="E17" i="22"/>
  <c r="D17" i="22"/>
  <c r="C17" i="22"/>
  <c r="F15" i="22"/>
  <c r="E15" i="22"/>
  <c r="D15" i="22"/>
  <c r="C15" i="22"/>
  <c r="E12" i="22"/>
  <c r="D12" i="22"/>
  <c r="C12" i="22"/>
  <c r="DG2496" i="21"/>
  <c r="DF2496" i="21"/>
  <c r="DE2496" i="21"/>
  <c r="DD2496" i="21"/>
  <c r="DC2496" i="21"/>
  <c r="DB2496" i="21"/>
  <c r="DA2496" i="21"/>
  <c r="CZ2496" i="21"/>
  <c r="CY2496" i="21"/>
  <c r="F44" i="21"/>
  <c r="E44" i="21"/>
  <c r="D44" i="21"/>
  <c r="H45" i="47" s="1"/>
  <c r="I45" i="47" s="1"/>
  <c r="C44" i="21"/>
  <c r="C45" i="47" s="1"/>
  <c r="D45" i="47" s="1"/>
  <c r="F41" i="21"/>
  <c r="F40" i="21" s="1"/>
  <c r="F39" i="21" s="1"/>
  <c r="E40" i="21"/>
  <c r="E39" i="21" s="1"/>
  <c r="D40" i="21"/>
  <c r="D39" i="21" s="1"/>
  <c r="C40" i="21"/>
  <c r="C39" i="21" s="1"/>
  <c r="F38" i="21"/>
  <c r="F37" i="21" s="1"/>
  <c r="E37" i="21"/>
  <c r="D37" i="21"/>
  <c r="C37" i="21"/>
  <c r="F36" i="21"/>
  <c r="F35" i="21" s="1"/>
  <c r="E35" i="21"/>
  <c r="D35" i="21"/>
  <c r="C35" i="21"/>
  <c r="F31" i="21"/>
  <c r="F29" i="21"/>
  <c r="F24" i="21"/>
  <c r="F22" i="21"/>
  <c r="E17" i="21"/>
  <c r="D17" i="21"/>
  <c r="C17" i="21"/>
  <c r="E15" i="21"/>
  <c r="D15" i="21"/>
  <c r="E12" i="21"/>
  <c r="DG2501" i="20"/>
  <c r="DF2501" i="20"/>
  <c r="DE2501" i="20"/>
  <c r="DD2501" i="20"/>
  <c r="DC2501" i="20"/>
  <c r="DB2501" i="20"/>
  <c r="DA2501" i="20"/>
  <c r="CZ2501" i="20"/>
  <c r="CY2501" i="20"/>
  <c r="F49" i="20"/>
  <c r="E49" i="20"/>
  <c r="D49" i="20"/>
  <c r="C49" i="20"/>
  <c r="C41" i="47" s="1"/>
  <c r="D41" i="47" s="1"/>
  <c r="F48" i="20"/>
  <c r="F45" i="20"/>
  <c r="F44" i="20" s="1"/>
  <c r="E44" i="20"/>
  <c r="E21" i="20" s="1"/>
  <c r="D44" i="20"/>
  <c r="C44" i="20"/>
  <c r="F43" i="20"/>
  <c r="F38" i="20"/>
  <c r="F34" i="20"/>
  <c r="F32" i="20"/>
  <c r="F29" i="20"/>
  <c r="F25" i="20"/>
  <c r="F17" i="20"/>
  <c r="E17" i="20"/>
  <c r="C17" i="20"/>
  <c r="F15" i="20"/>
  <c r="E15" i="20"/>
  <c r="D15" i="20"/>
  <c r="C15" i="20"/>
  <c r="F14" i="20"/>
  <c r="E12" i="20"/>
  <c r="D12" i="20"/>
  <c r="C12" i="20"/>
  <c r="DG2512" i="19"/>
  <c r="DF2512" i="19"/>
  <c r="DE2512" i="19"/>
  <c r="DD2512" i="19"/>
  <c r="DC2512" i="19"/>
  <c r="DB2512" i="19"/>
  <c r="DA2512" i="19"/>
  <c r="CZ2512" i="19"/>
  <c r="CY2512" i="19"/>
  <c r="F53" i="19"/>
  <c r="E52" i="19"/>
  <c r="E48" i="19" s="1"/>
  <c r="D52" i="19"/>
  <c r="D48" i="19" s="1"/>
  <c r="C52" i="19"/>
  <c r="F50" i="19"/>
  <c r="F43" i="19"/>
  <c r="F42" i="19" s="1"/>
  <c r="F36" i="19"/>
  <c r="F34" i="19"/>
  <c r="F32" i="19"/>
  <c r="F31" i="19"/>
  <c r="F27" i="19"/>
  <c r="F25" i="19"/>
  <c r="F19" i="19"/>
  <c r="E19" i="19"/>
  <c r="D19" i="19"/>
  <c r="C19" i="19"/>
  <c r="E17" i="19"/>
  <c r="C52" i="18"/>
  <c r="C51" i="18" s="1"/>
  <c r="C10" i="36" s="1"/>
  <c r="C48" i="18"/>
  <c r="C9" i="36" s="1"/>
  <c r="D55" i="18"/>
  <c r="D52" i="18"/>
  <c r="D51" i="18" s="1"/>
  <c r="D62" i="18"/>
  <c r="D45" i="18"/>
  <c r="D43" i="18"/>
  <c r="D33" i="18"/>
  <c r="D17" i="18"/>
  <c r="D8" i="18"/>
  <c r="DG2485" i="17"/>
  <c r="DF2485" i="17"/>
  <c r="DE2485" i="17"/>
  <c r="DD2485" i="17"/>
  <c r="DC2485" i="17"/>
  <c r="DB2485" i="17"/>
  <c r="DA2485" i="17"/>
  <c r="CZ2485" i="17"/>
  <c r="CY2485" i="17"/>
  <c r="F34" i="17"/>
  <c r="E34" i="17"/>
  <c r="D34" i="17"/>
  <c r="H42" i="47" s="1"/>
  <c r="I42" i="47" s="1"/>
  <c r="F33" i="17"/>
  <c r="F32" i="17" s="1"/>
  <c r="F31" i="17" s="1"/>
  <c r="E32" i="17"/>
  <c r="E31" i="17" s="1"/>
  <c r="D32" i="17"/>
  <c r="D31" i="17" s="1"/>
  <c r="C32" i="17"/>
  <c r="C31" i="17" s="1"/>
  <c r="F29" i="17"/>
  <c r="F28" i="17" s="1"/>
  <c r="F27" i="17"/>
  <c r="E26" i="17"/>
  <c r="D26" i="17"/>
  <c r="C26" i="17"/>
  <c r="F25" i="17"/>
  <c r="F23" i="17"/>
  <c r="F22" i="17"/>
  <c r="F21" i="17"/>
  <c r="E20" i="17"/>
  <c r="D20" i="17"/>
  <c r="C20" i="17"/>
  <c r="E17" i="17"/>
  <c r="D17" i="17"/>
  <c r="E15" i="17"/>
  <c r="D15" i="17"/>
  <c r="E12" i="17"/>
  <c r="D12" i="17"/>
  <c r="E34" i="16"/>
  <c r="E33" i="16" s="1"/>
  <c r="D34" i="16"/>
  <c r="D33" i="16" s="1"/>
  <c r="H46" i="47" s="1"/>
  <c r="I46" i="47" s="1"/>
  <c r="E31" i="16"/>
  <c r="E30" i="16" s="1"/>
  <c r="D31" i="16"/>
  <c r="D30" i="16" s="1"/>
  <c r="C31" i="16"/>
  <c r="E24" i="16"/>
  <c r="D24" i="16"/>
  <c r="F36" i="16"/>
  <c r="F35" i="16"/>
  <c r="F32" i="16"/>
  <c r="F29" i="16"/>
  <c r="F27" i="16"/>
  <c r="F26" i="16"/>
  <c r="F25" i="16"/>
  <c r="F23" i="16"/>
  <c r="F22" i="16"/>
  <c r="F21" i="16"/>
  <c r="F20" i="16"/>
  <c r="E19" i="16"/>
  <c r="D19" i="16"/>
  <c r="C34" i="16"/>
  <c r="C33" i="16" s="1"/>
  <c r="C46" i="47" s="1"/>
  <c r="D46" i="47" s="1"/>
  <c r="C28" i="16"/>
  <c r="F28" i="16" s="1"/>
  <c r="C24" i="16"/>
  <c r="C19" i="16"/>
  <c r="E11" i="16"/>
  <c r="D11" i="16"/>
  <c r="F57" i="20" l="1"/>
  <c r="F68" i="19"/>
  <c r="F27" i="23"/>
  <c r="F38" i="22"/>
  <c r="D39" i="27"/>
  <c r="D37" i="22"/>
  <c r="D54" i="18"/>
  <c r="F51" i="24"/>
  <c r="H41" i="47"/>
  <c r="I41" i="47" s="1"/>
  <c r="E51" i="26"/>
  <c r="C39" i="27"/>
  <c r="D67" i="19"/>
  <c r="D11" i="19"/>
  <c r="E11" i="19"/>
  <c r="E67" i="19"/>
  <c r="E50" i="24"/>
  <c r="E39" i="16"/>
  <c r="C37" i="22"/>
  <c r="F45" i="23"/>
  <c r="E39" i="27"/>
  <c r="C46" i="32"/>
  <c r="E19" i="17"/>
  <c r="E11" i="23"/>
  <c r="E44" i="23"/>
  <c r="D58" i="31"/>
  <c r="D46" i="32"/>
  <c r="F13" i="32"/>
  <c r="F47" i="32"/>
  <c r="E40" i="17"/>
  <c r="E37" i="22"/>
  <c r="E51" i="21"/>
  <c r="D51" i="26"/>
  <c r="E58" i="31"/>
  <c r="E46" i="32"/>
  <c r="F59" i="31"/>
  <c r="C49" i="31"/>
  <c r="C58" i="31"/>
  <c r="F29" i="22"/>
  <c r="F28" i="22" s="1"/>
  <c r="F47" i="29"/>
  <c r="F21" i="27"/>
  <c r="F40" i="27"/>
  <c r="F48" i="25"/>
  <c r="D39" i="16"/>
  <c r="D40" i="17"/>
  <c r="D19" i="17"/>
  <c r="H6" i="47" s="1"/>
  <c r="I6" i="47" s="1"/>
  <c r="C19" i="17"/>
  <c r="C6" i="47" s="1"/>
  <c r="D6" i="47" s="1"/>
  <c r="F41" i="32"/>
  <c r="F40" i="32" s="1"/>
  <c r="F22" i="32"/>
  <c r="F21" i="32" s="1"/>
  <c r="C47" i="25"/>
  <c r="C51" i="26"/>
  <c r="F12" i="19"/>
  <c r="D56" i="20"/>
  <c r="D47" i="25"/>
  <c r="F52" i="26"/>
  <c r="C46" i="29"/>
  <c r="C56" i="20"/>
  <c r="E56" i="20"/>
  <c r="E19" i="21"/>
  <c r="E47" i="25"/>
  <c r="C43" i="28"/>
  <c r="D46" i="29"/>
  <c r="D43" i="28"/>
  <c r="E43" i="28"/>
  <c r="E46" i="29"/>
  <c r="F44" i="28"/>
  <c r="C6" i="36"/>
  <c r="C65" i="18"/>
  <c r="C64" i="18"/>
  <c r="E62" i="18"/>
  <c r="C48" i="19"/>
  <c r="D19" i="21"/>
  <c r="H9" i="47" s="1"/>
  <c r="I9" i="47" s="1"/>
  <c r="F46" i="19"/>
  <c r="E48" i="18"/>
  <c r="E51" i="18"/>
  <c r="F49" i="19"/>
  <c r="C20" i="28"/>
  <c r="C24" i="47" s="1"/>
  <c r="D24" i="47" s="1"/>
  <c r="F52" i="19"/>
  <c r="E11" i="24"/>
  <c r="F41" i="20"/>
  <c r="E11" i="21"/>
  <c r="F24" i="16"/>
  <c r="D35" i="18"/>
  <c r="C8" i="36" s="1"/>
  <c r="E12" i="25"/>
  <c r="F41" i="25"/>
  <c r="F40" i="25" s="1"/>
  <c r="C19" i="24"/>
  <c r="C17" i="47" s="1"/>
  <c r="D17" i="47" s="1"/>
  <c r="D18" i="16"/>
  <c r="H10" i="47" s="1"/>
  <c r="I10" i="47" s="1"/>
  <c r="C12" i="28"/>
  <c r="D12" i="26"/>
  <c r="D16" i="18"/>
  <c r="C7" i="36" s="1"/>
  <c r="C12" i="29"/>
  <c r="E18" i="16"/>
  <c r="F31" i="16"/>
  <c r="F26" i="22"/>
  <c r="C12" i="27"/>
  <c r="F21" i="28"/>
  <c r="F21" i="26"/>
  <c r="D10" i="16"/>
  <c r="F34" i="16"/>
  <c r="F33" i="16" s="1"/>
  <c r="C30" i="16"/>
  <c r="F30" i="16" s="1"/>
  <c r="E11" i="17"/>
  <c r="F20" i="22"/>
  <c r="F19" i="22" s="1"/>
  <c r="F38" i="23"/>
  <c r="F37" i="23" s="1"/>
  <c r="E12" i="26"/>
  <c r="F44" i="26"/>
  <c r="F43" i="26" s="1"/>
  <c r="E12" i="28"/>
  <c r="F37" i="28"/>
  <c r="F36" i="28" s="1"/>
  <c r="E12" i="29"/>
  <c r="F22" i="29"/>
  <c r="C11" i="22"/>
  <c r="D19" i="24"/>
  <c r="H17" i="47" s="1"/>
  <c r="I17" i="47" s="1"/>
  <c r="D12" i="25"/>
  <c r="F20" i="17"/>
  <c r="F35" i="19"/>
  <c r="F20" i="21"/>
  <c r="F20" i="23"/>
  <c r="F43" i="24"/>
  <c r="F42" i="24" s="1"/>
  <c r="F21" i="25"/>
  <c r="F32" i="25"/>
  <c r="F33" i="26"/>
  <c r="F33" i="29"/>
  <c r="E10" i="16"/>
  <c r="F30" i="21"/>
  <c r="F33" i="20"/>
  <c r="F22" i="20"/>
  <c r="F24" i="19"/>
  <c r="E64" i="19"/>
  <c r="F22" i="31"/>
  <c r="E12" i="31"/>
  <c r="F39" i="29"/>
  <c r="F38" i="29" s="1"/>
  <c r="E12" i="32"/>
  <c r="D12" i="32"/>
  <c r="E12" i="27"/>
  <c r="F30" i="24"/>
  <c r="F20" i="24"/>
  <c r="F27" i="28"/>
  <c r="H11" i="47"/>
  <c r="C11" i="47"/>
  <c r="E11" i="22"/>
  <c r="C19" i="21"/>
  <c r="C9" i="47" s="1"/>
  <c r="D9" i="47" s="1"/>
  <c r="D11" i="20"/>
  <c r="F47" i="20"/>
  <c r="F46" i="20" s="1"/>
  <c r="C21" i="20"/>
  <c r="C11" i="20"/>
  <c r="E11" i="20"/>
  <c r="D21" i="20"/>
  <c r="C12" i="32"/>
  <c r="D12" i="31"/>
  <c r="D57" i="31" s="1"/>
  <c r="C12" i="31"/>
  <c r="F13" i="31"/>
  <c r="D12" i="29"/>
  <c r="F13" i="29"/>
  <c r="D12" i="28"/>
  <c r="F13" i="28"/>
  <c r="D12" i="27"/>
  <c r="F13" i="27"/>
  <c r="F13" i="26"/>
  <c r="C12" i="26"/>
  <c r="C12" i="25"/>
  <c r="C44" i="25" s="1"/>
  <c r="F13" i="25"/>
  <c r="C19" i="23"/>
  <c r="C15" i="47" s="1"/>
  <c r="D15" i="47" s="1"/>
  <c r="D11" i="22"/>
  <c r="F12" i="22"/>
  <c r="F19" i="16"/>
  <c r="F26" i="17"/>
  <c r="D11" i="17"/>
  <c r="F12" i="20"/>
  <c r="C18" i="16"/>
  <c r="C10" i="47" s="1"/>
  <c r="D10" i="47" s="1"/>
  <c r="DG2483" i="15"/>
  <c r="DF2483" i="15"/>
  <c r="DE2483" i="15"/>
  <c r="DD2483" i="15"/>
  <c r="DC2483" i="15"/>
  <c r="DB2483" i="15"/>
  <c r="DA2483" i="15"/>
  <c r="CZ2483" i="15"/>
  <c r="CY2483" i="15"/>
  <c r="F32" i="15"/>
  <c r="E32" i="15"/>
  <c r="D32" i="15"/>
  <c r="H43" i="47" s="1"/>
  <c r="I43" i="47" s="1"/>
  <c r="C32" i="15"/>
  <c r="C43" i="47" s="1"/>
  <c r="D43" i="47" s="1"/>
  <c r="F31" i="15"/>
  <c r="E30" i="15"/>
  <c r="E29" i="15" s="1"/>
  <c r="D30" i="15"/>
  <c r="D29" i="15" s="1"/>
  <c r="C30" i="15"/>
  <c r="F27" i="15"/>
  <c r="F26" i="15"/>
  <c r="E25" i="15"/>
  <c r="E19" i="15" s="1"/>
  <c r="D25" i="15"/>
  <c r="D19" i="15" s="1"/>
  <c r="H7" i="47" s="1"/>
  <c r="I7" i="47" s="1"/>
  <c r="C25" i="15"/>
  <c r="C19" i="15" s="1"/>
  <c r="C7" i="47" s="1"/>
  <c r="D7" i="47" s="1"/>
  <c r="F24" i="15"/>
  <c r="F23" i="15"/>
  <c r="F22" i="15"/>
  <c r="F21" i="15"/>
  <c r="E17" i="15"/>
  <c r="E15" i="15"/>
  <c r="D15" i="15"/>
  <c r="E12" i="15"/>
  <c r="DG2478" i="14"/>
  <c r="DF2478" i="14"/>
  <c r="DE2478" i="14"/>
  <c r="DD2478" i="14"/>
  <c r="DC2478" i="14"/>
  <c r="DB2478" i="14"/>
  <c r="DA2478" i="14"/>
  <c r="CZ2478" i="14"/>
  <c r="CY2478" i="14"/>
  <c r="F29" i="14"/>
  <c r="F28" i="14" s="1"/>
  <c r="F27" i="14" s="1"/>
  <c r="E28" i="14"/>
  <c r="E27" i="14" s="1"/>
  <c r="D28" i="14"/>
  <c r="D27" i="14" s="1"/>
  <c r="C28" i="14"/>
  <c r="C27" i="14" s="1"/>
  <c r="F26" i="14"/>
  <c r="E25" i="14"/>
  <c r="D25" i="14"/>
  <c r="C25" i="14"/>
  <c r="F24" i="14"/>
  <c r="F23" i="14"/>
  <c r="F22" i="14"/>
  <c r="F21" i="14"/>
  <c r="E20" i="14"/>
  <c r="D20" i="14"/>
  <c r="C20" i="14"/>
  <c r="F17" i="14"/>
  <c r="E17" i="14"/>
  <c r="D17" i="14"/>
  <c r="C17" i="14"/>
  <c r="F15" i="14"/>
  <c r="E15" i="14"/>
  <c r="D15" i="14"/>
  <c r="C15" i="14"/>
  <c r="E12" i="14"/>
  <c r="D12" i="14"/>
  <c r="C12" i="14"/>
  <c r="E21" i="13"/>
  <c r="D21" i="13"/>
  <c r="C21" i="13"/>
  <c r="F22" i="13"/>
  <c r="DG2487" i="13"/>
  <c r="DF2487" i="13"/>
  <c r="DE2487" i="13"/>
  <c r="DD2487" i="13"/>
  <c r="DC2487" i="13"/>
  <c r="DB2487" i="13"/>
  <c r="DA2487" i="13"/>
  <c r="CZ2487" i="13"/>
  <c r="CY2487" i="13"/>
  <c r="F38" i="13"/>
  <c r="F37" i="13"/>
  <c r="E36" i="13"/>
  <c r="E35" i="13" s="1"/>
  <c r="D36" i="13"/>
  <c r="D35" i="13" s="1"/>
  <c r="H62" i="47" s="1"/>
  <c r="C36" i="13"/>
  <c r="F34" i="13"/>
  <c r="F33" i="13" s="1"/>
  <c r="F32" i="13" s="1"/>
  <c r="E33" i="13"/>
  <c r="E32" i="13" s="1"/>
  <c r="D33" i="13"/>
  <c r="D32" i="13" s="1"/>
  <c r="C33" i="13"/>
  <c r="C32" i="13" s="1"/>
  <c r="F29" i="13"/>
  <c r="F27" i="13"/>
  <c r="E26" i="13"/>
  <c r="D26" i="13"/>
  <c r="C26" i="13"/>
  <c r="F25" i="13"/>
  <c r="F24" i="13"/>
  <c r="F23" i="13"/>
  <c r="E35" i="12"/>
  <c r="E34" i="12" s="1"/>
  <c r="D35" i="12"/>
  <c r="D34" i="12" s="1"/>
  <c r="H68" i="47" s="1"/>
  <c r="I68" i="47" s="1"/>
  <c r="C35" i="12"/>
  <c r="C34" i="12" s="1"/>
  <c r="DG2486" i="12"/>
  <c r="DF2486" i="12"/>
  <c r="DE2486" i="12"/>
  <c r="DD2486" i="12"/>
  <c r="DC2486" i="12"/>
  <c r="DB2486" i="12"/>
  <c r="DA2486" i="12"/>
  <c r="CZ2486" i="12"/>
  <c r="CY2486" i="12"/>
  <c r="F36" i="12"/>
  <c r="F35" i="12" s="1"/>
  <c r="F33" i="12"/>
  <c r="F32" i="12" s="1"/>
  <c r="F31" i="12" s="1"/>
  <c r="E32" i="12"/>
  <c r="E31" i="12" s="1"/>
  <c r="D32" i="12"/>
  <c r="D31" i="12" s="1"/>
  <c r="C32" i="12"/>
  <c r="C31" i="12" s="1"/>
  <c r="F28" i="12"/>
  <c r="F27" i="12"/>
  <c r="E26" i="12"/>
  <c r="D26" i="12"/>
  <c r="C26" i="12"/>
  <c r="F25" i="12"/>
  <c r="F24" i="12"/>
  <c r="F23" i="12"/>
  <c r="F22" i="12"/>
  <c r="E21" i="12"/>
  <c r="D21" i="12"/>
  <c r="C21" i="12"/>
  <c r="F18" i="12"/>
  <c r="E18" i="12"/>
  <c r="D18" i="12"/>
  <c r="C18" i="12"/>
  <c r="F16" i="12"/>
  <c r="E16" i="12"/>
  <c r="D16" i="12"/>
  <c r="C16" i="12"/>
  <c r="E13" i="12"/>
  <c r="D13" i="12"/>
  <c r="C13" i="12"/>
  <c r="E27" i="11"/>
  <c r="D27" i="11"/>
  <c r="C27" i="11"/>
  <c r="F38" i="11"/>
  <c r="F37" i="11" s="1"/>
  <c r="F36" i="11" s="1"/>
  <c r="E37" i="11"/>
  <c r="E36" i="11" s="1"/>
  <c r="D37" i="11"/>
  <c r="D36" i="11" s="1"/>
  <c r="H67" i="47" s="1"/>
  <c r="I67" i="47" s="1"/>
  <c r="C37" i="11"/>
  <c r="C36" i="11" s="1"/>
  <c r="C67" i="47" s="1"/>
  <c r="D67" i="47" s="1"/>
  <c r="F23" i="11"/>
  <c r="DG2487" i="11"/>
  <c r="DF2487" i="11"/>
  <c r="DE2487" i="11"/>
  <c r="DD2487" i="11"/>
  <c r="DC2487" i="11"/>
  <c r="DB2487" i="11"/>
  <c r="DA2487" i="11"/>
  <c r="CZ2487" i="11"/>
  <c r="CY2487" i="11"/>
  <c r="F35" i="11"/>
  <c r="F34" i="11" s="1"/>
  <c r="F33" i="11" s="1"/>
  <c r="E34" i="11"/>
  <c r="E33" i="11" s="1"/>
  <c r="D34" i="11"/>
  <c r="D33" i="11" s="1"/>
  <c r="C34" i="11"/>
  <c r="C33" i="11" s="1"/>
  <c r="F32" i="11"/>
  <c r="F31" i="11" s="1"/>
  <c r="E31" i="11"/>
  <c r="D31" i="11"/>
  <c r="C31" i="11"/>
  <c r="F30" i="11"/>
  <c r="F28" i="11"/>
  <c r="F26" i="11"/>
  <c r="F25" i="11"/>
  <c r="F24" i="11"/>
  <c r="F22" i="11"/>
  <c r="E18" i="11"/>
  <c r="D18" i="11"/>
  <c r="C18" i="11"/>
  <c r="E16" i="11"/>
  <c r="D16" i="11"/>
  <c r="C16" i="11"/>
  <c r="E13" i="11"/>
  <c r="D13" i="11"/>
  <c r="C13" i="11"/>
  <c r="E31" i="10"/>
  <c r="D31" i="10"/>
  <c r="F32" i="10"/>
  <c r="C31" i="10"/>
  <c r="DG2484" i="10"/>
  <c r="DF2484" i="10"/>
  <c r="DE2484" i="10"/>
  <c r="DD2484" i="10"/>
  <c r="DC2484" i="10"/>
  <c r="DB2484" i="10"/>
  <c r="DA2484" i="10"/>
  <c r="CZ2484" i="10"/>
  <c r="CY2484" i="10"/>
  <c r="F35" i="10"/>
  <c r="F34" i="10" s="1"/>
  <c r="F33" i="10" s="1"/>
  <c r="E34" i="10"/>
  <c r="E33" i="10" s="1"/>
  <c r="D34" i="10"/>
  <c r="D33" i="10" s="1"/>
  <c r="C34" i="10"/>
  <c r="C33" i="10" s="1"/>
  <c r="F30" i="10"/>
  <c r="F29" i="10" s="1"/>
  <c r="E29" i="10"/>
  <c r="D29" i="10"/>
  <c r="C29" i="10"/>
  <c r="F28" i="10"/>
  <c r="F27" i="10"/>
  <c r="E26" i="10"/>
  <c r="D26" i="10"/>
  <c r="C26" i="10"/>
  <c r="F25" i="10"/>
  <c r="F24" i="10"/>
  <c r="F23" i="10"/>
  <c r="F22" i="10"/>
  <c r="E21" i="10"/>
  <c r="D21" i="10"/>
  <c r="C21" i="10"/>
  <c r="F18" i="10"/>
  <c r="E18" i="10"/>
  <c r="D18" i="10"/>
  <c r="C18" i="10"/>
  <c r="F16" i="10"/>
  <c r="E16" i="10"/>
  <c r="D16" i="10"/>
  <c r="C16" i="10"/>
  <c r="F15" i="10"/>
  <c r="E13" i="10"/>
  <c r="D13" i="10"/>
  <c r="C13" i="10"/>
  <c r="E21" i="9"/>
  <c r="D21" i="9"/>
  <c r="E32" i="9"/>
  <c r="D32" i="9"/>
  <c r="C32" i="9"/>
  <c r="F33" i="9"/>
  <c r="F32" i="9" s="1"/>
  <c r="C21" i="9"/>
  <c r="F23" i="9"/>
  <c r="F22" i="9"/>
  <c r="DG2488" i="9"/>
  <c r="DF2488" i="9"/>
  <c r="DE2488" i="9"/>
  <c r="DD2488" i="9"/>
  <c r="DC2488" i="9"/>
  <c r="DB2488" i="9"/>
  <c r="DA2488" i="9"/>
  <c r="CZ2488" i="9"/>
  <c r="CY2488" i="9"/>
  <c r="F39" i="9"/>
  <c r="F38" i="9" s="1"/>
  <c r="F37" i="9" s="1"/>
  <c r="E38" i="9"/>
  <c r="E37" i="9" s="1"/>
  <c r="D38" i="9"/>
  <c r="D37" i="9" s="1"/>
  <c r="H64" i="47" s="1"/>
  <c r="I64" i="47" s="1"/>
  <c r="C38" i="9"/>
  <c r="C37" i="9" s="1"/>
  <c r="C64" i="47" s="1"/>
  <c r="D64" i="47" s="1"/>
  <c r="F36" i="9"/>
  <c r="F35" i="9" s="1"/>
  <c r="F34" i="9" s="1"/>
  <c r="E35" i="9"/>
  <c r="E34" i="9" s="1"/>
  <c r="D35" i="9"/>
  <c r="D34" i="9" s="1"/>
  <c r="C35" i="9"/>
  <c r="C34" i="9" s="1"/>
  <c r="F31" i="9"/>
  <c r="E30" i="9"/>
  <c r="D30" i="9"/>
  <c r="C30" i="9"/>
  <c r="F25" i="9"/>
  <c r="F24" i="9"/>
  <c r="E18" i="9"/>
  <c r="D18" i="9"/>
  <c r="C18" i="9"/>
  <c r="E16" i="9"/>
  <c r="D16" i="9"/>
  <c r="C16" i="9"/>
  <c r="F15" i="9"/>
  <c r="E13" i="9"/>
  <c r="D13" i="9"/>
  <c r="C13" i="9"/>
  <c r="E20" i="9" l="1"/>
  <c r="D20" i="11"/>
  <c r="H31" i="47" s="1"/>
  <c r="I31" i="47" s="1"/>
  <c r="E38" i="15"/>
  <c r="D65" i="18"/>
  <c r="D64" i="19"/>
  <c r="D55" i="31"/>
  <c r="D42" i="11"/>
  <c r="H5" i="47"/>
  <c r="I5" i="47" s="1"/>
  <c r="C68" i="47"/>
  <c r="D68" i="47" s="1"/>
  <c r="C5" i="47"/>
  <c r="D5" i="47" s="1"/>
  <c r="E20" i="11"/>
  <c r="F42" i="12"/>
  <c r="E57" i="31"/>
  <c r="E55" i="31"/>
  <c r="E33" i="14"/>
  <c r="E42" i="11"/>
  <c r="E41" i="12"/>
  <c r="D33" i="14"/>
  <c r="F46" i="32"/>
  <c r="E43" i="9"/>
  <c r="C20" i="13"/>
  <c r="E38" i="27"/>
  <c r="E36" i="27"/>
  <c r="D20" i="13"/>
  <c r="D42" i="13"/>
  <c r="D45" i="32"/>
  <c r="D43" i="32"/>
  <c r="C20" i="11"/>
  <c r="C31" i="47" s="1"/>
  <c r="D31" i="47" s="1"/>
  <c r="E20" i="12"/>
  <c r="E20" i="13"/>
  <c r="E42" i="13"/>
  <c r="F37" i="22"/>
  <c r="D38" i="27"/>
  <c r="D36" i="27"/>
  <c r="C45" i="32"/>
  <c r="C43" i="32"/>
  <c r="E43" i="32"/>
  <c r="E45" i="32"/>
  <c r="D47" i="18"/>
  <c r="E47" i="18" s="1"/>
  <c r="F43" i="13"/>
  <c r="C35" i="13"/>
  <c r="C62" i="47" s="1"/>
  <c r="C42" i="13"/>
  <c r="I62" i="47"/>
  <c r="C42" i="11"/>
  <c r="C57" i="31"/>
  <c r="C55" i="31"/>
  <c r="C33" i="14"/>
  <c r="F44" i="9"/>
  <c r="C38" i="27"/>
  <c r="C36" i="27"/>
  <c r="F34" i="14"/>
  <c r="I11" i="47"/>
  <c r="D11" i="47"/>
  <c r="D64" i="18"/>
  <c r="F43" i="11"/>
  <c r="F21" i="31"/>
  <c r="F58" i="31"/>
  <c r="C43" i="9"/>
  <c r="C20" i="9"/>
  <c r="C28" i="47" s="1"/>
  <c r="D28" i="47" s="1"/>
  <c r="D43" i="9"/>
  <c r="D20" i="9"/>
  <c r="H28" i="47" s="1"/>
  <c r="I28" i="47" s="1"/>
  <c r="F20" i="27"/>
  <c r="F39" i="27"/>
  <c r="D41" i="12"/>
  <c r="D20" i="12"/>
  <c r="H32" i="47" s="1"/>
  <c r="I32" i="47" s="1"/>
  <c r="C41" i="12"/>
  <c r="C20" i="12"/>
  <c r="C32" i="47" s="1"/>
  <c r="D32" i="47" s="1"/>
  <c r="F19" i="17"/>
  <c r="F30" i="15"/>
  <c r="C29" i="15"/>
  <c r="F46" i="29"/>
  <c r="F47" i="25"/>
  <c r="C39" i="10"/>
  <c r="F51" i="26"/>
  <c r="C40" i="28"/>
  <c r="C42" i="28"/>
  <c r="D45" i="29"/>
  <c r="D43" i="29"/>
  <c r="C55" i="20"/>
  <c r="C53" i="20"/>
  <c r="E43" i="23"/>
  <c r="E41" i="23"/>
  <c r="D50" i="26"/>
  <c r="D48" i="26"/>
  <c r="E50" i="21"/>
  <c r="E48" i="21"/>
  <c r="D39" i="10"/>
  <c r="D55" i="20"/>
  <c r="D53" i="20"/>
  <c r="E37" i="16"/>
  <c r="E38" i="16"/>
  <c r="E43" i="29"/>
  <c r="E45" i="29"/>
  <c r="E37" i="17"/>
  <c r="E39" i="17"/>
  <c r="E49" i="24"/>
  <c r="E47" i="24"/>
  <c r="E39" i="10"/>
  <c r="F40" i="10"/>
  <c r="D34" i="22"/>
  <c r="D36" i="22"/>
  <c r="F43" i="28"/>
  <c r="E40" i="28"/>
  <c r="E42" i="28"/>
  <c r="D39" i="17"/>
  <c r="D37" i="17"/>
  <c r="E55" i="20"/>
  <c r="E53" i="20"/>
  <c r="E36" i="22"/>
  <c r="E34" i="22"/>
  <c r="E50" i="26"/>
  <c r="E48" i="26"/>
  <c r="C43" i="29"/>
  <c r="C45" i="29"/>
  <c r="C46" i="25"/>
  <c r="C36" i="22"/>
  <c r="C34" i="22"/>
  <c r="C50" i="26"/>
  <c r="C48" i="26"/>
  <c r="F56" i="20"/>
  <c r="D40" i="28"/>
  <c r="D42" i="28"/>
  <c r="D46" i="25"/>
  <c r="D44" i="25"/>
  <c r="D38" i="16"/>
  <c r="D37" i="16"/>
  <c r="E44" i="25"/>
  <c r="E46" i="25"/>
  <c r="E66" i="19"/>
  <c r="D66" i="19"/>
  <c r="F21" i="11"/>
  <c r="F48" i="19"/>
  <c r="F23" i="19"/>
  <c r="F25" i="14"/>
  <c r="F18" i="16"/>
  <c r="E19" i="14"/>
  <c r="E12" i="9"/>
  <c r="E54" i="18"/>
  <c r="C11" i="36" s="1"/>
  <c r="F20" i="28"/>
  <c r="F19" i="23"/>
  <c r="C19" i="14"/>
  <c r="C14" i="47" s="1"/>
  <c r="D14" i="47" s="1"/>
  <c r="F21" i="20"/>
  <c r="F30" i="9"/>
  <c r="D12" i="11"/>
  <c r="C11" i="14"/>
  <c r="D19" i="14"/>
  <c r="H14" i="47" s="1"/>
  <c r="I14" i="47" s="1"/>
  <c r="F20" i="14"/>
  <c r="F19" i="24"/>
  <c r="F36" i="13"/>
  <c r="F20" i="26"/>
  <c r="F21" i="29"/>
  <c r="F21" i="9"/>
  <c r="F21" i="13"/>
  <c r="F27" i="11"/>
  <c r="D12" i="12"/>
  <c r="E11" i="14"/>
  <c r="F31" i="10"/>
  <c r="F12" i="25"/>
  <c r="B18" i="51" s="1"/>
  <c r="C12" i="10"/>
  <c r="F34" i="12"/>
  <c r="F19" i="21"/>
  <c r="F20" i="15"/>
  <c r="E11" i="15"/>
  <c r="F11" i="20"/>
  <c r="B4" i="51" s="1"/>
  <c r="F12" i="32"/>
  <c r="B25" i="51" s="1"/>
  <c r="D12" i="9"/>
  <c r="C12" i="9"/>
  <c r="F12" i="31"/>
  <c r="B24" i="51" s="1"/>
  <c r="F12" i="29"/>
  <c r="B27" i="51" s="1"/>
  <c r="F12" i="28"/>
  <c r="B30" i="51" s="1"/>
  <c r="F12" i="27"/>
  <c r="B22" i="51" s="1"/>
  <c r="F12" i="26"/>
  <c r="B14" i="51" s="1"/>
  <c r="F20" i="25"/>
  <c r="F11" i="22"/>
  <c r="B19" i="51" s="1"/>
  <c r="F25" i="15"/>
  <c r="D11" i="14"/>
  <c r="F12" i="14"/>
  <c r="F26" i="13"/>
  <c r="F26" i="12"/>
  <c r="F21" i="12"/>
  <c r="F13" i="12"/>
  <c r="C12" i="12"/>
  <c r="E12" i="12"/>
  <c r="C12" i="11"/>
  <c r="E12" i="11"/>
  <c r="F26" i="10"/>
  <c r="E12" i="10"/>
  <c r="D20" i="10"/>
  <c r="H30" i="47" s="1"/>
  <c r="I30" i="47" s="1"/>
  <c r="F21" i="10"/>
  <c r="D12" i="10"/>
  <c r="E20" i="10"/>
  <c r="C20" i="10"/>
  <c r="C30" i="47" s="1"/>
  <c r="D30" i="47" s="1"/>
  <c r="F13" i="10"/>
  <c r="F25" i="8"/>
  <c r="DG2480" i="8"/>
  <c r="DF2480" i="8"/>
  <c r="DE2480" i="8"/>
  <c r="DD2480" i="8"/>
  <c r="DC2480" i="8"/>
  <c r="DB2480" i="8"/>
  <c r="DA2480" i="8"/>
  <c r="CZ2480" i="8"/>
  <c r="CY2480" i="8"/>
  <c r="F31" i="8"/>
  <c r="F30" i="8" s="1"/>
  <c r="F29" i="8" s="1"/>
  <c r="E30" i="8"/>
  <c r="E29" i="8" s="1"/>
  <c r="D30" i="8"/>
  <c r="D29" i="8" s="1"/>
  <c r="C30" i="8"/>
  <c r="C29" i="8" s="1"/>
  <c r="F28" i="8"/>
  <c r="E27" i="8"/>
  <c r="D27" i="8"/>
  <c r="C27" i="8"/>
  <c r="F24" i="8"/>
  <c r="F23" i="8"/>
  <c r="F22" i="8"/>
  <c r="E21" i="8"/>
  <c r="D21" i="8"/>
  <c r="C21" i="8"/>
  <c r="F18" i="8"/>
  <c r="E18" i="8"/>
  <c r="D18" i="8"/>
  <c r="C18" i="8"/>
  <c r="F16" i="8"/>
  <c r="E16" i="8"/>
  <c r="D16" i="8"/>
  <c r="C16" i="8"/>
  <c r="E13" i="8"/>
  <c r="D13" i="8"/>
  <c r="C13" i="8"/>
  <c r="DG2486" i="7"/>
  <c r="DF2486" i="7"/>
  <c r="DE2486" i="7"/>
  <c r="DD2486" i="7"/>
  <c r="DC2486" i="7"/>
  <c r="DB2486" i="7"/>
  <c r="DA2486" i="7"/>
  <c r="CZ2486" i="7"/>
  <c r="CY2486" i="7"/>
  <c r="F37" i="7"/>
  <c r="F36" i="7"/>
  <c r="E35" i="7"/>
  <c r="E34" i="7" s="1"/>
  <c r="D35" i="7"/>
  <c r="D34" i="7" s="1"/>
  <c r="H54" i="47" s="1"/>
  <c r="I54" i="47" s="1"/>
  <c r="C35" i="7"/>
  <c r="C34" i="7" s="1"/>
  <c r="C54" i="47" s="1"/>
  <c r="D54" i="47" s="1"/>
  <c r="F33" i="7"/>
  <c r="F32" i="7" s="1"/>
  <c r="F31" i="7" s="1"/>
  <c r="E32" i="7"/>
  <c r="E31" i="7" s="1"/>
  <c r="D32" i="7"/>
  <c r="D31" i="7" s="1"/>
  <c r="C32" i="7"/>
  <c r="C31" i="7" s="1"/>
  <c r="F30" i="7"/>
  <c r="E29" i="7"/>
  <c r="D29" i="7"/>
  <c r="C29" i="7"/>
  <c r="C20" i="7" s="1"/>
  <c r="C18" i="47" s="1"/>
  <c r="D18" i="47" s="1"/>
  <c r="F24" i="7"/>
  <c r="F23" i="7"/>
  <c r="F22" i="7"/>
  <c r="E18" i="7"/>
  <c r="D18" i="7"/>
  <c r="C18" i="7"/>
  <c r="E16" i="7"/>
  <c r="F15" i="7"/>
  <c r="E13" i="7"/>
  <c r="D13" i="7"/>
  <c r="C13" i="7"/>
  <c r="DG2478" i="6"/>
  <c r="DF2478" i="6"/>
  <c r="DE2478" i="6"/>
  <c r="DD2478" i="6"/>
  <c r="DC2478" i="6"/>
  <c r="DB2478" i="6"/>
  <c r="DA2478" i="6"/>
  <c r="CZ2478" i="6"/>
  <c r="CY2478" i="6"/>
  <c r="F29" i="6"/>
  <c r="F28" i="6" s="1"/>
  <c r="F27" i="6" s="1"/>
  <c r="E28" i="6"/>
  <c r="E27" i="6" s="1"/>
  <c r="D28" i="6"/>
  <c r="D27" i="6" s="1"/>
  <c r="C28" i="6"/>
  <c r="C27" i="6" s="1"/>
  <c r="F26" i="6"/>
  <c r="E25" i="6"/>
  <c r="D25" i="6"/>
  <c r="C25" i="6"/>
  <c r="F24" i="6"/>
  <c r="F23" i="6"/>
  <c r="F22" i="6"/>
  <c r="F21" i="6"/>
  <c r="E20" i="6"/>
  <c r="D20" i="6"/>
  <c r="C20" i="6"/>
  <c r="E17" i="6"/>
  <c r="D17" i="6"/>
  <c r="C17" i="6"/>
  <c r="F15" i="6"/>
  <c r="E15" i="6"/>
  <c r="D15" i="6"/>
  <c r="C15" i="6"/>
  <c r="E12" i="6"/>
  <c r="D12" i="6"/>
  <c r="C12" i="6"/>
  <c r="F34" i="5"/>
  <c r="E32" i="5"/>
  <c r="E31" i="5" s="1"/>
  <c r="D32" i="5"/>
  <c r="D31" i="5" s="1"/>
  <c r="C32" i="5"/>
  <c r="C31" i="5" s="1"/>
  <c r="C74" i="47" s="1"/>
  <c r="F28" i="5"/>
  <c r="F25" i="5"/>
  <c r="F24" i="5"/>
  <c r="DG2483" i="5"/>
  <c r="DF2483" i="5"/>
  <c r="DE2483" i="5"/>
  <c r="DD2483" i="5"/>
  <c r="DC2483" i="5"/>
  <c r="DB2483" i="5"/>
  <c r="DA2483" i="5"/>
  <c r="CZ2483" i="5"/>
  <c r="CY2483" i="5"/>
  <c r="F33" i="5"/>
  <c r="F30" i="5"/>
  <c r="F29" i="5" s="1"/>
  <c r="E29" i="5"/>
  <c r="D29" i="5"/>
  <c r="C29" i="5"/>
  <c r="E27" i="5"/>
  <c r="D27" i="5"/>
  <c r="C27" i="5"/>
  <c r="F26" i="5"/>
  <c r="F23" i="5"/>
  <c r="F22" i="5"/>
  <c r="F21" i="5"/>
  <c r="E20" i="5"/>
  <c r="D20" i="5"/>
  <c r="C20" i="5"/>
  <c r="E17" i="5"/>
  <c r="D17" i="5"/>
  <c r="C17" i="5"/>
  <c r="E15" i="5"/>
  <c r="D15" i="5"/>
  <c r="C15" i="5"/>
  <c r="F14" i="5"/>
  <c r="E12" i="5"/>
  <c r="D12" i="5"/>
  <c r="C12" i="5"/>
  <c r="E15" i="3"/>
  <c r="D15" i="3"/>
  <c r="F34" i="3"/>
  <c r="F31" i="3"/>
  <c r="F28" i="3"/>
  <c r="F26" i="3"/>
  <c r="F24" i="3"/>
  <c r="F23" i="3"/>
  <c r="F22" i="3"/>
  <c r="F21" i="3"/>
  <c r="F19" i="15" l="1"/>
  <c r="H74" i="47"/>
  <c r="E12" i="49"/>
  <c r="D33" i="6"/>
  <c r="C13" i="36"/>
  <c r="E65" i="18"/>
  <c r="E66" i="18" s="1"/>
  <c r="E67" i="18" s="1"/>
  <c r="E38" i="5"/>
  <c r="D38" i="5"/>
  <c r="E33" i="6"/>
  <c r="F43" i="32"/>
  <c r="F45" i="32"/>
  <c r="D66" i="18"/>
  <c r="B7" i="34"/>
  <c r="B18" i="34" s="1"/>
  <c r="E32" i="14"/>
  <c r="E30" i="14"/>
  <c r="E41" i="7"/>
  <c r="F20" i="13"/>
  <c r="D62" i="47"/>
  <c r="E35" i="8"/>
  <c r="D35" i="8"/>
  <c r="F35" i="13"/>
  <c r="F42" i="13"/>
  <c r="D41" i="13"/>
  <c r="D39" i="13"/>
  <c r="H26" i="47"/>
  <c r="E41" i="13"/>
  <c r="E39" i="13"/>
  <c r="C41" i="13"/>
  <c r="C39" i="13"/>
  <c r="C26" i="47"/>
  <c r="C32" i="14"/>
  <c r="C38" i="5"/>
  <c r="C35" i="8"/>
  <c r="F36" i="8"/>
  <c r="C33" i="6"/>
  <c r="F39" i="5"/>
  <c r="F33" i="14"/>
  <c r="F20" i="11"/>
  <c r="F57" i="31"/>
  <c r="F55" i="31"/>
  <c r="F20" i="9"/>
  <c r="F36" i="27"/>
  <c r="F38" i="27"/>
  <c r="F20" i="12"/>
  <c r="F41" i="12"/>
  <c r="F42" i="7"/>
  <c r="F21" i="7"/>
  <c r="F34" i="6"/>
  <c r="D32" i="14"/>
  <c r="D30" i="14"/>
  <c r="C30" i="14"/>
  <c r="F29" i="15"/>
  <c r="D19" i="5"/>
  <c r="H13" i="47" s="1"/>
  <c r="I13" i="47" s="1"/>
  <c r="F39" i="10"/>
  <c r="E39" i="11"/>
  <c r="E41" i="11"/>
  <c r="C40" i="12"/>
  <c r="C38" i="12"/>
  <c r="F55" i="20"/>
  <c r="F53" i="20"/>
  <c r="E40" i="9"/>
  <c r="E42" i="9"/>
  <c r="C39" i="11"/>
  <c r="C41" i="11"/>
  <c r="C42" i="9"/>
  <c r="C40" i="9"/>
  <c r="D40" i="12"/>
  <c r="D38" i="12"/>
  <c r="F50" i="26"/>
  <c r="F48" i="26"/>
  <c r="E36" i="10"/>
  <c r="E38" i="10"/>
  <c r="D41" i="11"/>
  <c r="D39" i="11"/>
  <c r="E37" i="15"/>
  <c r="E35" i="15"/>
  <c r="F36" i="22"/>
  <c r="F34" i="22"/>
  <c r="D42" i="9"/>
  <c r="D40" i="9"/>
  <c r="F46" i="25"/>
  <c r="F44" i="25"/>
  <c r="F40" i="28"/>
  <c r="F42" i="28"/>
  <c r="F43" i="29"/>
  <c r="F45" i="29"/>
  <c r="D38" i="10"/>
  <c r="D36" i="10"/>
  <c r="E40" i="12"/>
  <c r="E38" i="12"/>
  <c r="C36" i="10"/>
  <c r="C38" i="10"/>
  <c r="E64" i="18"/>
  <c r="F15" i="5"/>
  <c r="F19" i="14"/>
  <c r="D67" i="18"/>
  <c r="D20" i="8"/>
  <c r="H23" i="47" s="1"/>
  <c r="I23" i="47" s="1"/>
  <c r="C19" i="6"/>
  <c r="D20" i="7"/>
  <c r="E20" i="8"/>
  <c r="E11" i="5"/>
  <c r="C20" i="8"/>
  <c r="C23" i="47" s="1"/>
  <c r="D23" i="47" s="1"/>
  <c r="D19" i="6"/>
  <c r="H16" i="47" s="1"/>
  <c r="I16" i="47" s="1"/>
  <c r="E19" i="6"/>
  <c r="E19" i="5"/>
  <c r="C12" i="8"/>
  <c r="F27" i="5"/>
  <c r="E11" i="6"/>
  <c r="E12" i="7"/>
  <c r="D12" i="8"/>
  <c r="F12" i="12"/>
  <c r="B20" i="51" s="1"/>
  <c r="E20" i="7"/>
  <c r="F35" i="7"/>
  <c r="F34" i="7" s="1"/>
  <c r="C11" i="6"/>
  <c r="F11" i="14"/>
  <c r="B11" i="51" s="1"/>
  <c r="F20" i="10"/>
  <c r="F12" i="10"/>
  <c r="B31" i="51" s="1"/>
  <c r="F29" i="7"/>
  <c r="F27" i="8"/>
  <c r="E12" i="8"/>
  <c r="F21" i="8"/>
  <c r="F13" i="8"/>
  <c r="F25" i="6"/>
  <c r="D11" i="6"/>
  <c r="F20" i="6"/>
  <c r="F32" i="5"/>
  <c r="F31" i="5" s="1"/>
  <c r="C19" i="5"/>
  <c r="C13" i="47" s="1"/>
  <c r="D13" i="47" s="1"/>
  <c r="F20" i="5"/>
  <c r="D11" i="5"/>
  <c r="C11" i="5"/>
  <c r="C16" i="47" l="1"/>
  <c r="D16" i="47" s="1"/>
  <c r="E32" i="8"/>
  <c r="E34" i="8"/>
  <c r="F20" i="7"/>
  <c r="E35" i="5"/>
  <c r="E37" i="5"/>
  <c r="E32" i="6"/>
  <c r="E30" i="6"/>
  <c r="H18" i="47"/>
  <c r="I18" i="47" s="1"/>
  <c r="E38" i="7"/>
  <c r="I26" i="47"/>
  <c r="F39" i="13"/>
  <c r="F41" i="13"/>
  <c r="D26" i="47"/>
  <c r="F35" i="8"/>
  <c r="C34" i="8"/>
  <c r="C32" i="8"/>
  <c r="D34" i="8"/>
  <c r="D32" i="8"/>
  <c r="C32" i="6"/>
  <c r="C30" i="6"/>
  <c r="D32" i="6"/>
  <c r="D30" i="6"/>
  <c r="D37" i="5"/>
  <c r="D35" i="5"/>
  <c r="C35" i="5"/>
  <c r="C37" i="5"/>
  <c r="F32" i="14"/>
  <c r="F30" i="14"/>
  <c r="E40" i="7"/>
  <c r="F40" i="12"/>
  <c r="F38" i="12"/>
  <c r="F38" i="10"/>
  <c r="F36" i="10"/>
  <c r="F20" i="8"/>
  <c r="F19" i="5"/>
  <c r="F19" i="6"/>
  <c r="F12" i="8"/>
  <c r="B21" i="51" s="1"/>
  <c r="F34" i="8" l="1"/>
  <c r="F32" i="8"/>
  <c r="F30" i="2"/>
  <c r="F27" i="2"/>
  <c r="F26" i="2" s="1"/>
  <c r="F25" i="2"/>
  <c r="F24" i="2" s="1"/>
  <c r="F23" i="2"/>
  <c r="F22" i="2"/>
  <c r="F21" i="2"/>
  <c r="DG2483" i="3"/>
  <c r="DF2483" i="3"/>
  <c r="DE2483" i="3"/>
  <c r="DD2483" i="3"/>
  <c r="DC2483" i="3"/>
  <c r="DB2483" i="3"/>
  <c r="DA2483" i="3"/>
  <c r="CZ2483" i="3"/>
  <c r="CY2483" i="3"/>
  <c r="F33" i="3"/>
  <c r="E33" i="3"/>
  <c r="E32" i="3" s="1"/>
  <c r="D33" i="3"/>
  <c r="D32" i="3" s="1"/>
  <c r="C33" i="3"/>
  <c r="C32" i="3" s="1"/>
  <c r="F30" i="3"/>
  <c r="F29" i="3" s="1"/>
  <c r="E30" i="3"/>
  <c r="E29" i="3" s="1"/>
  <c r="D30" i="3"/>
  <c r="D29" i="3" s="1"/>
  <c r="C30" i="3"/>
  <c r="C29" i="3" s="1"/>
  <c r="E12" i="48" s="1"/>
  <c r="F27" i="3"/>
  <c r="E27" i="3"/>
  <c r="D27" i="3"/>
  <c r="C27" i="3"/>
  <c r="F25" i="3"/>
  <c r="E25" i="3"/>
  <c r="D25" i="3"/>
  <c r="C25" i="3"/>
  <c r="F20" i="3"/>
  <c r="E20" i="3"/>
  <c r="D20" i="3"/>
  <c r="C20" i="3"/>
  <c r="E17" i="3"/>
  <c r="D17" i="3"/>
  <c r="E12" i="3"/>
  <c r="D12" i="3"/>
  <c r="E29" i="2"/>
  <c r="E28" i="2" s="1"/>
  <c r="E26" i="2"/>
  <c r="E24" i="2"/>
  <c r="E20" i="2"/>
  <c r="E17" i="2"/>
  <c r="E15" i="2"/>
  <c r="E12" i="2"/>
  <c r="D29" i="2"/>
  <c r="D28" i="2" s="1"/>
  <c r="D24" i="2"/>
  <c r="D20" i="2"/>
  <c r="D17" i="2"/>
  <c r="D15" i="2"/>
  <c r="D12" i="2"/>
  <c r="C24" i="2"/>
  <c r="C20" i="2"/>
  <c r="C17" i="2"/>
  <c r="C15" i="2"/>
  <c r="DG2482" i="2"/>
  <c r="DF2482" i="2"/>
  <c r="DE2482" i="2"/>
  <c r="DD2482" i="2"/>
  <c r="DC2482" i="2"/>
  <c r="DB2482" i="2"/>
  <c r="DA2482" i="2"/>
  <c r="CZ2482" i="2"/>
  <c r="CY2482" i="2"/>
  <c r="C48" i="47" l="1"/>
  <c r="D48" i="47" s="1"/>
  <c r="E13" i="48"/>
  <c r="H48" i="47"/>
  <c r="I48" i="47" s="1"/>
  <c r="E14" i="49"/>
  <c r="E37" i="2"/>
  <c r="D37" i="2"/>
  <c r="C69" i="47"/>
  <c r="D69" i="47" s="1"/>
  <c r="E19" i="2"/>
  <c r="C19" i="2"/>
  <c r="D19" i="2"/>
  <c r="F29" i="2"/>
  <c r="D38" i="3"/>
  <c r="F32" i="3"/>
  <c r="F10" i="36" s="1"/>
  <c r="E38" i="3"/>
  <c r="D19" i="3"/>
  <c r="H12" i="47" s="1"/>
  <c r="I12" i="47" s="1"/>
  <c r="E19" i="3"/>
  <c r="F19" i="3"/>
  <c r="C19" i="3"/>
  <c r="C12" i="47" s="1"/>
  <c r="D12" i="47" s="1"/>
  <c r="F17" i="2"/>
  <c r="E11" i="3"/>
  <c r="E11" i="2"/>
  <c r="D11" i="3"/>
  <c r="D11" i="2"/>
  <c r="F20" i="2"/>
  <c r="F19" i="2" s="1"/>
  <c r="C8" i="47" l="1"/>
  <c r="E11" i="48"/>
  <c r="H69" i="47"/>
  <c r="I69" i="47" s="1"/>
  <c r="H8" i="47"/>
  <c r="I8" i="47" s="1"/>
  <c r="E11" i="49"/>
  <c r="E15" i="49" s="1"/>
  <c r="E17" i="49" s="1"/>
  <c r="D8" i="47"/>
  <c r="C33" i="47"/>
  <c r="F7" i="36"/>
  <c r="D34" i="2"/>
  <c r="D36" i="2"/>
  <c r="E34" i="2"/>
  <c r="E36" i="2"/>
  <c r="F28" i="2"/>
  <c r="F8" i="36" s="1"/>
  <c r="D37" i="3"/>
  <c r="D35" i="3"/>
  <c r="E37" i="3"/>
  <c r="E35" i="3"/>
  <c r="H33" i="47" l="1"/>
  <c r="H77" i="47" s="1"/>
  <c r="C77" i="47"/>
  <c r="D33" i="47"/>
  <c r="C15" i="24"/>
  <c r="D15" i="24"/>
  <c r="F15" i="24"/>
  <c r="C17" i="24"/>
  <c r="D17" i="24"/>
  <c r="F17" i="24"/>
  <c r="D17" i="15"/>
  <c r="I33" i="47" l="1"/>
  <c r="C17" i="23"/>
  <c r="D17" i="23"/>
  <c r="D15" i="23"/>
  <c r="C15" i="23"/>
  <c r="F12" i="24" l="1"/>
  <c r="F50" i="24" s="1"/>
  <c r="D12" i="21"/>
  <c r="D51" i="21" s="1"/>
  <c r="D12" i="24" l="1"/>
  <c r="D50" i="24" s="1"/>
  <c r="C12" i="24"/>
  <c r="C50" i="24" s="1"/>
  <c r="F11" i="24"/>
  <c r="B16" i="51" s="1"/>
  <c r="D11" i="21"/>
  <c r="D12" i="15"/>
  <c r="D38" i="15" s="1"/>
  <c r="D12" i="23"/>
  <c r="D44" i="23" s="1"/>
  <c r="D11" i="23" l="1"/>
  <c r="F49" i="24"/>
  <c r="F47" i="24"/>
  <c r="D50" i="21"/>
  <c r="D48" i="21"/>
  <c r="D11" i="24"/>
  <c r="C11" i="24"/>
  <c r="D11" i="15"/>
  <c r="C49" i="24" l="1"/>
  <c r="C47" i="24"/>
  <c r="D43" i="23"/>
  <c r="D41" i="23"/>
  <c r="D49" i="24"/>
  <c r="D47" i="24"/>
  <c r="D37" i="15"/>
  <c r="D35" i="15"/>
  <c r="C16" i="7" l="1"/>
  <c r="C41" i="7" s="1"/>
  <c r="D16" i="7"/>
  <c r="D41" i="7" s="1"/>
  <c r="D12" i="7" l="1"/>
  <c r="B37" i="51" s="1"/>
  <c r="C12" i="7"/>
  <c r="D38" i="7" l="1"/>
  <c r="D40" i="7"/>
  <c r="C40" i="7"/>
  <c r="C38" i="7"/>
  <c r="C17" i="19" l="1"/>
  <c r="C67" i="19" l="1"/>
  <c r="C11" i="19"/>
  <c r="F17" i="19"/>
  <c r="F67" i="19" l="1"/>
  <c r="F11" i="19"/>
  <c r="B3" i="51" s="1"/>
  <c r="C64" i="19"/>
  <c r="C66" i="19"/>
  <c r="F64" i="19" l="1"/>
  <c r="F66" i="19"/>
  <c r="C12" i="23" l="1"/>
  <c r="C44" i="23" l="1"/>
  <c r="C11" i="23"/>
  <c r="C41" i="23" s="1"/>
  <c r="F17" i="21"/>
  <c r="F16" i="9"/>
  <c r="F17" i="23"/>
  <c r="F16" i="7"/>
  <c r="F16" i="11"/>
  <c r="C43" i="23" l="1"/>
  <c r="F18" i="9"/>
  <c r="F18" i="7"/>
  <c r="F17" i="6"/>
  <c r="F15" i="23"/>
  <c r="F17" i="5"/>
  <c r="F18" i="11" l="1"/>
  <c r="F13" i="33" l="1"/>
  <c r="F46" i="33" s="1"/>
  <c r="F13" i="11"/>
  <c r="F42" i="11" s="1"/>
  <c r="F13" i="9"/>
  <c r="F43" i="9" s="1"/>
  <c r="F12" i="33" l="1"/>
  <c r="B29" i="51" s="1"/>
  <c r="F12" i="11"/>
  <c r="B28" i="51" s="1"/>
  <c r="F12" i="9"/>
  <c r="B23" i="51" s="1"/>
  <c r="F42" i="9" l="1"/>
  <c r="F40" i="9"/>
  <c r="F39" i="11"/>
  <c r="F41" i="11"/>
  <c r="F43" i="33"/>
  <c r="F45" i="33"/>
  <c r="F12" i="23"/>
  <c r="F11" i="23" l="1"/>
  <c r="B13" i="51" s="1"/>
  <c r="F44" i="23"/>
  <c r="F13" i="7"/>
  <c r="F41" i="7" s="1"/>
  <c r="F12" i="6"/>
  <c r="F33" i="6" s="1"/>
  <c r="F12" i="5"/>
  <c r="F38" i="5" s="1"/>
  <c r="F43" i="23" l="1"/>
  <c r="F41" i="23"/>
  <c r="F12" i="7"/>
  <c r="F11" i="6"/>
  <c r="B15" i="51" s="1"/>
  <c r="F11" i="5"/>
  <c r="B12" i="51" s="1"/>
  <c r="F38" i="7" l="1"/>
  <c r="B17" i="51"/>
  <c r="F32" i="6"/>
  <c r="F30" i="6"/>
  <c r="F35" i="5"/>
  <c r="F37" i="5"/>
  <c r="F40" i="7"/>
  <c r="K13" i="34" l="1"/>
  <c r="C14" i="15" l="1"/>
  <c r="C14" i="17"/>
  <c r="F14" i="15" l="1"/>
  <c r="C12" i="15"/>
  <c r="F14" i="17"/>
  <c r="C13" i="16" l="1"/>
  <c r="F12" i="16"/>
  <c r="C12" i="16" s="1"/>
  <c r="F17" i="16"/>
  <c r="F15" i="16"/>
  <c r="F14" i="16" l="1"/>
  <c r="C15" i="16"/>
  <c r="C14" i="16" s="1"/>
  <c r="F16" i="16"/>
  <c r="C17" i="16"/>
  <c r="C16" i="16" s="1"/>
  <c r="F13" i="16"/>
  <c r="F40" i="16" s="1"/>
  <c r="C11" i="16"/>
  <c r="C40" i="16" l="1"/>
  <c r="F11" i="16"/>
  <c r="C39" i="16"/>
  <c r="C10" i="16"/>
  <c r="C38" i="16" l="1"/>
  <c r="C37" i="16"/>
  <c r="F39" i="16"/>
  <c r="F10" i="16"/>
  <c r="B9" i="51" s="1"/>
  <c r="F38" i="16" l="1"/>
  <c r="F37" i="16"/>
  <c r="F18" i="17" l="1"/>
  <c r="F17" i="17" l="1"/>
  <c r="C18" i="17"/>
  <c r="C17" i="17" s="1"/>
  <c r="F13" i="2"/>
  <c r="C13" i="2" s="1"/>
  <c r="C14" i="2" l="1"/>
  <c r="F13" i="17"/>
  <c r="C13" i="17" s="1"/>
  <c r="F18" i="3"/>
  <c r="F16" i="3"/>
  <c r="F18" i="15"/>
  <c r="F13" i="21"/>
  <c r="C13" i="21" s="1"/>
  <c r="F17" i="15" l="1"/>
  <c r="C18" i="15"/>
  <c r="C17" i="15" s="1"/>
  <c r="F17" i="3"/>
  <c r="C18" i="3"/>
  <c r="C17" i="3" s="1"/>
  <c r="F15" i="3"/>
  <c r="C16" i="3"/>
  <c r="C15" i="3" s="1"/>
  <c r="C12" i="17"/>
  <c r="C14" i="3"/>
  <c r="C38" i="2"/>
  <c r="F14" i="2"/>
  <c r="C12" i="2"/>
  <c r="C14" i="21"/>
  <c r="F12" i="17"/>
  <c r="F13" i="3"/>
  <c r="C13" i="3" s="1"/>
  <c r="C39" i="3" l="1"/>
  <c r="F14" i="3"/>
  <c r="F39" i="3" s="1"/>
  <c r="C12" i="3"/>
  <c r="F15" i="2"/>
  <c r="C37" i="2"/>
  <c r="C11" i="2"/>
  <c r="C34" i="2" s="1"/>
  <c r="F12" i="2"/>
  <c r="F38" i="2"/>
  <c r="F14" i="21"/>
  <c r="C12" i="21"/>
  <c r="F16" i="15"/>
  <c r="F15" i="15" l="1"/>
  <c r="C16" i="15"/>
  <c r="C11" i="3"/>
  <c r="C38" i="3"/>
  <c r="F12" i="3"/>
  <c r="F37" i="2"/>
  <c r="F11" i="2"/>
  <c r="C36" i="2"/>
  <c r="F16" i="21"/>
  <c r="F12" i="21"/>
  <c r="E14" i="48"/>
  <c r="F39" i="15"/>
  <c r="F12" i="15"/>
  <c r="F16" i="17"/>
  <c r="C16" i="17" s="1"/>
  <c r="C15" i="17" l="1"/>
  <c r="C41" i="17"/>
  <c r="C15" i="15"/>
  <c r="C39" i="15"/>
  <c r="F34" i="2"/>
  <c r="B7" i="51"/>
  <c r="F15" i="21"/>
  <c r="F51" i="21" s="1"/>
  <c r="C16" i="21"/>
  <c r="F52" i="21"/>
  <c r="F38" i="3"/>
  <c r="F11" i="3"/>
  <c r="B10" i="51" s="1"/>
  <c r="C37" i="3"/>
  <c r="C35" i="3"/>
  <c r="F36" i="2"/>
  <c r="F38" i="15"/>
  <c r="F11" i="15"/>
  <c r="B6" i="51" s="1"/>
  <c r="F15" i="17"/>
  <c r="F41" i="17"/>
  <c r="C11" i="15" l="1"/>
  <c r="C38" i="15"/>
  <c r="C15" i="21"/>
  <c r="C52" i="21"/>
  <c r="G7" i="34" s="1"/>
  <c r="F11" i="21"/>
  <c r="B8" i="51" s="1"/>
  <c r="C11" i="17"/>
  <c r="C40" i="17"/>
  <c r="F37" i="3"/>
  <c r="F35" i="3"/>
  <c r="F37" i="15"/>
  <c r="F35" i="15"/>
  <c r="F11" i="17"/>
  <c r="F40" i="17"/>
  <c r="C37" i="17" l="1"/>
  <c r="C39" i="17"/>
  <c r="C51" i="21"/>
  <c r="C11" i="21"/>
  <c r="F6" i="36"/>
  <c r="F13" i="36" s="1"/>
  <c r="B5" i="51"/>
  <c r="B32" i="51" s="1"/>
  <c r="G18" i="34"/>
  <c r="G25" i="34" s="1"/>
  <c r="K7" i="34"/>
  <c r="K24" i="34" s="1"/>
  <c r="F50" i="21"/>
  <c r="F48" i="21"/>
  <c r="C35" i="15"/>
  <c r="C37" i="15"/>
  <c r="F37" i="17"/>
  <c r="F39" i="17"/>
  <c r="E7" i="48"/>
  <c r="E16" i="48" s="1"/>
  <c r="C50" i="21" l="1"/>
  <c r="C48" i="21"/>
</calcChain>
</file>

<file path=xl/comments1.xml><?xml version="1.0" encoding="utf-8"?>
<comments xmlns="http://schemas.openxmlformats.org/spreadsheetml/2006/main">
  <authors>
    <author>Usuario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dato tomado del Presupuesto de Ingresos con Fondos Propios año 2016 (UATM)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COMPRENDE SALARIOS, AGUINALDOS Y SEGURO DE VIDA. INCLUYE DESCUENTO DE REMUNERACIONES EN FODES 25%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dato tomado del Presupuesto de Ingresos con Fondos Propios año 2016 (UATM)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Incluye descuento por préstamo</t>
        </r>
      </text>
    </comment>
  </commentList>
</comments>
</file>

<file path=xl/sharedStrings.xml><?xml version="1.0" encoding="utf-8"?>
<sst xmlns="http://schemas.openxmlformats.org/spreadsheetml/2006/main" count="1864" uniqueCount="428">
  <si>
    <t>ALCALDIA MUNCIPAL DE PANCHIMALCO, DEPARTAMENTO DE SAN SALVADOR</t>
  </si>
  <si>
    <t>Fuente de Financiamiento: FF2 - Fondos Propios</t>
  </si>
  <si>
    <t>En Dolares de los Estados Unidos de América</t>
  </si>
  <si>
    <t xml:space="preserve">CODIGO 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</si>
  <si>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</si>
  <si>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</si>
  <si>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</si>
  <si>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</si>
  <si>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</si>
  <si>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</si>
  <si>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</si>
  <si>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</si>
  <si>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</si>
  <si>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</si>
  <si>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Octubre</t>
  </si>
  <si>
    <t>Nov.</t>
  </si>
  <si>
    <t>Dic.</t>
  </si>
  <si>
    <t>Total</t>
  </si>
  <si>
    <t>Impuestos</t>
  </si>
  <si>
    <t xml:space="preserve">Impuestos Municipales </t>
  </si>
  <si>
    <t>Comercio</t>
  </si>
  <si>
    <t>Industria</t>
  </si>
  <si>
    <t>Servicios</t>
  </si>
  <si>
    <t>Hoteles, Moteles y Similares</t>
  </si>
  <si>
    <t>Vialidad</t>
  </si>
  <si>
    <t>Impuestos Municipales Diversos</t>
  </si>
  <si>
    <t>Tasas y Derechos</t>
  </si>
  <si>
    <t>Tasas</t>
  </si>
  <si>
    <t>Servicios de Certificación</t>
  </si>
  <si>
    <t>Expedición Docum. de Identificación</t>
  </si>
  <si>
    <t>Por Acceso a Lugares Publicos</t>
  </si>
  <si>
    <t>Alumbrado Público</t>
  </si>
  <si>
    <t>Aseo Público</t>
  </si>
  <si>
    <t>Casetas Telefonicas</t>
  </si>
  <si>
    <t>Cementerios Municipales</t>
  </si>
  <si>
    <t>Desechos</t>
  </si>
  <si>
    <t>Fiestas</t>
  </si>
  <si>
    <t>Mercados</t>
  </si>
  <si>
    <t>Pavimentación</t>
  </si>
  <si>
    <t>Postes Torres y Antenas</t>
  </si>
  <si>
    <t>Rastro y Tiangue</t>
  </si>
  <si>
    <t>Baños y Lavaderos Publicos</t>
  </si>
  <si>
    <t>Derechos</t>
  </si>
  <si>
    <t>Permisos y Licencias Municipales</t>
  </si>
  <si>
    <t>Ingresos Financieros y Otros</t>
  </si>
  <si>
    <t>Multas e Intereses por Mora</t>
  </si>
  <si>
    <t>Multa por Mora de Impuestos</t>
  </si>
  <si>
    <t>Intereses por Mora Impuestos</t>
  </si>
  <si>
    <t>Multa por Declaracion Extemporanea</t>
  </si>
  <si>
    <t>Multa por Registro Civil</t>
  </si>
  <si>
    <t>Multas al comercio</t>
  </si>
  <si>
    <t>Otras Multas Municipales</t>
  </si>
  <si>
    <t>Arrendamiento de Bienes</t>
  </si>
  <si>
    <t>Arrendamiento de Bienes Muebles</t>
  </si>
  <si>
    <t>Arrendamiento de Bienes Inmuebles</t>
  </si>
  <si>
    <t>Otros Ingresos no Clasificados</t>
  </si>
  <si>
    <t>Ingresos Diversos</t>
  </si>
  <si>
    <t>Gran Total</t>
  </si>
  <si>
    <t>Cuentas por cobrar de años anteriores</t>
  </si>
  <si>
    <t>Presupuesto de Egresos Por Expresión Presupuestaria Y Fuente de Financiamiento.</t>
  </si>
  <si>
    <t>Area de Gestión                       1 Conducción Administrativa</t>
  </si>
  <si>
    <t xml:space="preserve">Unidad Presupuestaria           01 AdministraciónSuperior </t>
  </si>
  <si>
    <t>Linea de Trabajo (Exp. Pres.) 0_</t>
  </si>
  <si>
    <t>RUBRO</t>
  </si>
  <si>
    <t>CONCEPTOS</t>
  </si>
  <si>
    <t xml:space="preserve">F. F. 2           </t>
  </si>
  <si>
    <t>F. F. 1</t>
  </si>
  <si>
    <t>F.F.</t>
  </si>
  <si>
    <t>Fondos Prop.</t>
  </si>
  <si>
    <t>Fondos Gral. 25%</t>
  </si>
  <si>
    <t>Fondo Gral 75%</t>
  </si>
  <si>
    <t>REMUNERACIONES</t>
  </si>
  <si>
    <t>Sueldos</t>
  </si>
  <si>
    <t>Aguinaldos</t>
  </si>
  <si>
    <t>Dietas</t>
  </si>
  <si>
    <t>Beneficios Adicionales</t>
  </si>
  <si>
    <t>Contrib. Patron. Inst. Segurid. Soc. Públicas</t>
  </si>
  <si>
    <t>Por Remuneraciones Permanentes</t>
  </si>
  <si>
    <t>Contrib. Patron. Inst. Segurid. Soc. Privadas</t>
  </si>
  <si>
    <t>Al Personal de Servicios Permanentes</t>
  </si>
  <si>
    <t xml:space="preserve">ADQUISIONES DE BIENES Y SERVICIOS   </t>
  </si>
  <si>
    <t>Productos Alimenticios para Personas</t>
  </si>
  <si>
    <t>Productos Agropecuarios y Forestales</t>
  </si>
  <si>
    <t>Productos Textiles y Vestuarios</t>
  </si>
  <si>
    <t>Productos de Papel y Cartón</t>
  </si>
  <si>
    <t>Productos de Cuero y Caucho</t>
  </si>
  <si>
    <t>Llantas y Neumaticos</t>
  </si>
  <si>
    <t>Combustibles y Lubricantes</t>
  </si>
  <si>
    <t>Materiales de Oficina</t>
  </si>
  <si>
    <t>Materiales Informaticos</t>
  </si>
  <si>
    <t>Bienes de Uso y Consumo Diversos</t>
  </si>
  <si>
    <t>Servicios de Agua</t>
  </si>
  <si>
    <t>Servicios de Telecomunicaciones</t>
  </si>
  <si>
    <t>Servicios de Correos</t>
  </si>
  <si>
    <t>Alumbrado Publico</t>
  </si>
  <si>
    <t>Mtto. Y Rep. De Bienes Muebles</t>
  </si>
  <si>
    <t>Mtto. Y Rep. De Bienes Inmuebles</t>
  </si>
  <si>
    <t>Servicios de Publicidad</t>
  </si>
  <si>
    <t>Servicios de Limpieza y Fumigaciones</t>
  </si>
  <si>
    <t>Impresiones, Public. Y Reproducciones</t>
  </si>
  <si>
    <t>Serviciones Grales y Arrendamiento Diversos</t>
  </si>
  <si>
    <t>Pasajes al Interior</t>
  </si>
  <si>
    <t>Pasajes al Exterior</t>
  </si>
  <si>
    <t>Servicios Juridicos</t>
  </si>
  <si>
    <t>GASTOS FINANCIEROS Y OTROS</t>
  </si>
  <si>
    <t>Primas y Gastos de Seguros de Personas</t>
  </si>
  <si>
    <t>Primas y Gastos de Seguros de Bienes</t>
  </si>
  <si>
    <t>Comisiones y Gastos Bancarios</t>
  </si>
  <si>
    <t>Gastos Diversos</t>
  </si>
  <si>
    <t>TRANSFERENCIAS CORRIENTES</t>
  </si>
  <si>
    <t>INVERSIONES EN ACTIVOS FIJOS</t>
  </si>
  <si>
    <t>Bienes Muebles</t>
  </si>
  <si>
    <t>Mobiliario</t>
  </si>
  <si>
    <t>Maquinaria y Equipo</t>
  </si>
  <si>
    <t>Equipos Informaticos</t>
  </si>
  <si>
    <t>Bienes Muebles Diversos</t>
  </si>
  <si>
    <t>AMORTIZACION DE ENDEUDAMIENTO PUBLICO</t>
  </si>
  <si>
    <t>Amortizacion de Emprestitos Internos</t>
  </si>
  <si>
    <t>De Empresas Publicas Financieras</t>
  </si>
  <si>
    <t>TOTAL</t>
  </si>
  <si>
    <t>TOTAL RUBROS</t>
  </si>
  <si>
    <t>TOTAL CUENTAS</t>
  </si>
  <si>
    <t>TOTAL OBJETOS ESPECIFICOS</t>
  </si>
  <si>
    <t>TRANSFERENCIAS DE CAPITAL</t>
  </si>
  <si>
    <t xml:space="preserve">Linea de Trabajo (Exp. Pres.) </t>
  </si>
  <si>
    <t>Departamento de: CONTABILIDAD</t>
  </si>
  <si>
    <t>Herramientas, repuestos y accesorios</t>
  </si>
  <si>
    <t>Especies Municipales Diversas</t>
  </si>
  <si>
    <t>Impresiones, Publicaciones y Reproducciones</t>
  </si>
  <si>
    <t>Unidad Presupuestaria           01 DIRECCION Y ADMINISTRACION SUPERIOR</t>
  </si>
  <si>
    <t>Area de Gestión                       1 CONDUCCION ADMINISTRATIVA</t>
  </si>
  <si>
    <t>DEPARTAMENTO JURIDICO</t>
  </si>
  <si>
    <t>Unidad Presupuestaria           02 ADMINISTRACION FINANCIERA TRIBUTARIA</t>
  </si>
  <si>
    <t>DEPARTAMENTO DE TESORERIA</t>
  </si>
  <si>
    <t>UACI</t>
  </si>
  <si>
    <t>Unidad Presupuestaria           02 SERVICIOS MUNICIPALES</t>
  </si>
  <si>
    <t>SERVICIOS INTERNOS</t>
  </si>
  <si>
    <t>REGISTRO FAMILIAR</t>
  </si>
  <si>
    <t>Productos Quimicos</t>
  </si>
  <si>
    <t>Servicios de Capacitacion</t>
  </si>
  <si>
    <t>DESARROLLO TECNOLOGICO</t>
  </si>
  <si>
    <t>SERVICIOS EXTERNOS</t>
  </si>
  <si>
    <t>MEDIO AMBIENTE</t>
  </si>
  <si>
    <t>Transportes, fletes y almacenamientos</t>
  </si>
  <si>
    <t>EMPRE</t>
  </si>
  <si>
    <t>Atenciones Oficiales</t>
  </si>
  <si>
    <t>Estudios e Investigaciones</t>
  </si>
  <si>
    <t>PROMOCION SOCIAL</t>
  </si>
  <si>
    <t>Mtto y reparacion de bienes muebles</t>
  </si>
  <si>
    <t>CONVIVENCIA CIUDADANA</t>
  </si>
  <si>
    <t>Departamento de: PRESUPUESTO</t>
  </si>
  <si>
    <t>SECRETARIA MUNICIPAL</t>
  </si>
  <si>
    <t xml:space="preserve">                         </t>
  </si>
  <si>
    <t>REMUNERACIONES PERMANENTES</t>
  </si>
  <si>
    <t xml:space="preserve">BIENES DE USO Y CONSUMO  </t>
  </si>
  <si>
    <t>SERVICIOS GENERALES Y ARRENDAMIENTOS</t>
  </si>
  <si>
    <t>PASAJES Y VIATICOS</t>
  </si>
  <si>
    <t>CONSULTORIA, ESTUDIOS E INVESTIGACIONES</t>
  </si>
  <si>
    <t>SEGUROS, COMISIONES Y GASTOS BANCARIOS</t>
  </si>
  <si>
    <t>OTROS GASTOS NO CLASIFICADOS</t>
  </si>
  <si>
    <t>CONSULTORIAS, ESTUDIOS E INVESTIGACIONES</t>
  </si>
  <si>
    <t xml:space="preserve">BIENES MUEBLES   </t>
  </si>
  <si>
    <t xml:space="preserve">BIENES DE USO Y CONSUMO   </t>
  </si>
  <si>
    <t>BIENES MUEBLES</t>
  </si>
  <si>
    <t>BIENES DE USO Y CONSUMO</t>
  </si>
  <si>
    <t xml:space="preserve">BIENES MUEBLES  </t>
  </si>
  <si>
    <t xml:space="preserve">BIENES MUEBLES    </t>
  </si>
  <si>
    <t xml:space="preserve">REMUNERACIONES PERMANENTES </t>
  </si>
  <si>
    <t>SERVICIOS BASICOS</t>
  </si>
  <si>
    <t>SINDICATURA MUNICIPAL</t>
  </si>
  <si>
    <t>ALCALDIA MUNICIPAL DE PANCHIMALCO</t>
  </si>
  <si>
    <t>PRESUPUESTO INSTITUCIONAL DE INGRESOS</t>
  </si>
  <si>
    <t>EN DOLARES DE LOS ESTADOS UNIDOS DE AMERICA</t>
  </si>
  <si>
    <t>RUBRO CUENTA OBJ. ESP</t>
  </si>
  <si>
    <t>ESPECIFICO</t>
  </si>
  <si>
    <t>FONDO GENERAL FF1 25% Y 75% FODES</t>
  </si>
  <si>
    <t>FONDO COMUN FF 2</t>
  </si>
  <si>
    <t>IMPUESTOS</t>
  </si>
  <si>
    <t>IMPUESTOS MUNICIPALES</t>
  </si>
  <si>
    <t>COMERCIO</t>
  </si>
  <si>
    <t>INDUSTRIA</t>
  </si>
  <si>
    <t>SERVICIOS</t>
  </si>
  <si>
    <t>VIALIDAD</t>
  </si>
  <si>
    <t>TASAS Y DERECHOS</t>
  </si>
  <si>
    <t>TASAS DE SERVICIOS PUBLICOS</t>
  </si>
  <si>
    <t>SERVICIOS DE CERTIFICACION</t>
  </si>
  <si>
    <t>EXPEDICION DE DOCUMENTOS DE IDENTIFICACION</t>
  </si>
  <si>
    <t>POR ACCESO A LUGARES PUBLICOS</t>
  </si>
  <si>
    <t>ALUMBRADO PUBLICO</t>
  </si>
  <si>
    <t>ASEO PUBLICO</t>
  </si>
  <si>
    <t>CEMENTERIOS MUNICIPALES</t>
  </si>
  <si>
    <t>DESECHOS</t>
  </si>
  <si>
    <t>FIESTAS</t>
  </si>
  <si>
    <t>MERCADOS</t>
  </si>
  <si>
    <t>PAVIMENTACION</t>
  </si>
  <si>
    <t>POSTES, TORRES Y ANTENAS</t>
  </si>
  <si>
    <t>RASTRO Y TIANGUE</t>
  </si>
  <si>
    <t>DERECHOS</t>
  </si>
  <si>
    <t>PERMISOS Y LICENCIAS MUNICIPALES</t>
  </si>
  <si>
    <t>INGRESOS FINANCIEROS Y OTROS</t>
  </si>
  <si>
    <t>MULTAS E INTERESES POR MORA</t>
  </si>
  <si>
    <t>MULTA POR MORA DE IMPUESTO</t>
  </si>
  <si>
    <t>INTERESES POR MORA DE IMPUESTOS</t>
  </si>
  <si>
    <t>MULTA POR REGISTRO CIVIL</t>
  </si>
  <si>
    <t>ARRENDAMIENTO DE BIENES</t>
  </si>
  <si>
    <t>ARRENDAMIENTOS DE BIENES INMUEBLES</t>
  </si>
  <si>
    <t>OTROS INGRESOS NO CLASIFICADOS</t>
  </si>
  <si>
    <t>INGRESOS DIVERSOS</t>
  </si>
  <si>
    <t>SUB TOTAL DE INGRESOS</t>
  </si>
  <si>
    <t>TRANSFERENCIAS CORRIENTES DEL SECTOR PUBLICO 25%</t>
  </si>
  <si>
    <t>TRANSFERENCIAS DE CAPITAL DEL SECTOR PUBLICO</t>
  </si>
  <si>
    <t>SALDO DE AÑOS ANTERIORES</t>
  </si>
  <si>
    <t>SALDO INICIALES CAJA Y BANCOS</t>
  </si>
  <si>
    <t>SALDOS INICIALES EN CAJA</t>
  </si>
  <si>
    <t>SALDO INICIAL EN BANCOS 5%</t>
  </si>
  <si>
    <t>SALDO INICIAL EN BANCOS 25%</t>
  </si>
  <si>
    <t>SALDO INICIAL EN BANCOS 75%</t>
  </si>
  <si>
    <t>SALDOS INICIALES FONDOS FISDL-PFGL</t>
  </si>
  <si>
    <t>CUENTAS POR COBRAR DE AÑOS ANTERIORES</t>
  </si>
  <si>
    <t>SUB TOTAL TRANSF + SALDOS INICIALES EN CAJA Y BANCOS</t>
  </si>
  <si>
    <t>TOTAL GENERAL DE INGRESOS</t>
  </si>
  <si>
    <t>HOTELES, MOTELES Y SIMILARES</t>
  </si>
  <si>
    <t>CASETAS TELEFONICAS</t>
  </si>
  <si>
    <t>CONCEJO MUNICIPAL</t>
  </si>
  <si>
    <t>DESPACHO MUNICIPAL</t>
  </si>
  <si>
    <t>GERENCIA GENERAL</t>
  </si>
  <si>
    <t>UNIDAD DE AUDITORIA INTERNA</t>
  </si>
  <si>
    <t>RECURSOS HUMANOS</t>
  </si>
  <si>
    <t>UATM</t>
  </si>
  <si>
    <t>ADMINISTRACION MERCADO Y POLIDEPORTIVO</t>
  </si>
  <si>
    <t xml:space="preserve"> </t>
  </si>
  <si>
    <t>ADMINISTRACION CEMENTERIO Y RASTRO</t>
  </si>
  <si>
    <t>DISTRITO 1 LOS PLANES</t>
  </si>
  <si>
    <t>ACCESO A LA INFORMACION</t>
  </si>
  <si>
    <t>COMUNICACIONES</t>
  </si>
  <si>
    <t>CAM</t>
  </si>
  <si>
    <t>SERVICIOS GENERALES</t>
  </si>
  <si>
    <t>GESTION DE RIESGOS</t>
  </si>
  <si>
    <t>PLANIFICACION Y PROYECTOS</t>
  </si>
  <si>
    <t>INDEMNIZACIONES</t>
  </si>
  <si>
    <t>Minerales no Metalicos y Productos Derivados</t>
  </si>
  <si>
    <t>Minerales, Metalicos y Productos Derivados</t>
  </si>
  <si>
    <t>Servicios de Energia Electrica</t>
  </si>
  <si>
    <t>Transp. Fletes y Almacenamientos</t>
  </si>
  <si>
    <t>Servicios Generales y Arrendamientos Diversos</t>
  </si>
  <si>
    <t>Viaticos por Comision Externa</t>
  </si>
  <si>
    <t>Consultorias, Estudios e Investigaciones Diversas</t>
  </si>
  <si>
    <t>TRANSFERENCIAS CORRIENTES AL SECTOR PRIVADO</t>
  </si>
  <si>
    <t>A Personas Naturales</t>
  </si>
  <si>
    <t>GASTOS DE REPRESENTACION</t>
  </si>
  <si>
    <t>Por Prestacion de Servicios en el Pais</t>
  </si>
  <si>
    <t>Herramientas, Repuestos y Accesorios</t>
  </si>
  <si>
    <t>Materiales Electricos</t>
  </si>
  <si>
    <t>mantenimiento y reparacion de vehiculos</t>
  </si>
  <si>
    <t>Transportes, Fletes y Almacenamientos</t>
  </si>
  <si>
    <t>Viaticos Por Comision Externa</t>
  </si>
  <si>
    <t>INVERSIONES EN ACTIVO FIJO</t>
  </si>
  <si>
    <t>Productos Alimenticios Para Personas</t>
  </si>
  <si>
    <t>Libros, Textos y Utiles de Enseñanza</t>
  </si>
  <si>
    <t>Libros, Textos, Utiles de Enseñanza y Publicaciones</t>
  </si>
  <si>
    <t>Mobiliarios</t>
  </si>
  <si>
    <t>Libros, Textos Utiles de Enseñanza y Publicaciones</t>
  </si>
  <si>
    <t>Arrendamiento por el Uso de Bienes Intangibles</t>
  </si>
  <si>
    <t>Vehiculos de Transporte</t>
  </si>
  <si>
    <t>Mantenimiento y Reparacion de Bienes Inmuebles</t>
  </si>
  <si>
    <t>Minerales Metalicos y Productos Derivados</t>
  </si>
  <si>
    <t>Servicios de Limpieza y Fumigacion</t>
  </si>
  <si>
    <t>Mantenimiento y Reparaciones de Vehiculos</t>
  </si>
  <si>
    <t>Mtto y Reparaciones de Vehiculos</t>
  </si>
  <si>
    <t>Minerales No Metalicos y Productos Derivados</t>
  </si>
  <si>
    <t>FONDOS PROPIOS</t>
  </si>
  <si>
    <t xml:space="preserve">           FONDOS PROPIOS</t>
  </si>
  <si>
    <t>GASTOS PROYECTADOS FODES 25%</t>
  </si>
  <si>
    <t>DIFERENCIA</t>
  </si>
  <si>
    <t>INGRESOS</t>
  </si>
  <si>
    <t>TOTAL INGRESOS</t>
  </si>
  <si>
    <t>EGRESOS</t>
  </si>
  <si>
    <t>ADQUISICION DE BIENES Y SERVICIOS</t>
  </si>
  <si>
    <t>TOTAL EGRESOS</t>
  </si>
  <si>
    <t xml:space="preserve">TRANSFERENCIAS CORRIENTES DEL SECTOR PUBLICO </t>
  </si>
  <si>
    <t>Unidad Presupuestaria           SERVICIOS MUNICIPALES</t>
  </si>
  <si>
    <t>DISPONIBLE</t>
  </si>
  <si>
    <t>N°</t>
  </si>
  <si>
    <t>PROYECTO</t>
  </si>
  <si>
    <t>SALDO</t>
  </si>
  <si>
    <t>APOYO A LA CALIDAD EDUCATIVA, DEL MUNICIPIO DE PANCHIMALCO</t>
  </si>
  <si>
    <t>APORTE ECONOMICO MUNICIPAL ANUAL PARA OTORGAR BECAS, A ESTUDIANTES DE BACHILLERATO</t>
  </si>
  <si>
    <t>EMERGENCIA FENOMENOS NATURALES</t>
  </si>
  <si>
    <t>APORTE MUNICIPAL IMPULSANDO A LA NIÑEZ, JUVENTUD, DEPORTES Y CULTURA AÑO 2015</t>
  </si>
  <si>
    <t>APORTE DE AGUA MEDIANTE CAMIONES CISTERNA</t>
  </si>
  <si>
    <t>MANTENIMIENTO PREVENTIVO Y CORRECTIVO DEL SISTEMA DE ALUMBRADO PUBLICO DE LA CIUDAD DE PANCHIMALCO 2015</t>
  </si>
  <si>
    <t>LIMPIEZA GENERAL DE LAS DIFERENTES CALLES Y CUNETAS DEL MUNICIPIO DE PANCHIMALCO AÑO 2015</t>
  </si>
  <si>
    <t>MANTENIMIENTO DE CENTROS DE ALCANCE</t>
  </si>
  <si>
    <t>APORTE MATERIALES PARA DIFERENTES COMUNIDADES</t>
  </si>
  <si>
    <t xml:space="preserve"> LAS ARTES UN CAMINO A LA PREVENCION DE LA VIOLENCIA</t>
  </si>
  <si>
    <t>PLAN MUNICIPAL DE PREVENCION DE LA VIOLENCIA CONTRA LA MUJER</t>
  </si>
  <si>
    <t>FIESTA CULTURALES DE LAS FLORES Y LAS PALMAS</t>
  </si>
  <si>
    <t>FIESTAS PATRONALES PANCHIMALCO</t>
  </si>
  <si>
    <t>FIESTAS PLANES DE RENDEROS</t>
  </si>
  <si>
    <t xml:space="preserve">ADQUISICIONES DE BIENES Y SERVICIOS   </t>
  </si>
  <si>
    <t>FINANCIAMIENTO (PRESTAMO)</t>
  </si>
  <si>
    <t>AMORTIZACION DE DEUDA MUNICIPAL</t>
  </si>
  <si>
    <t>Intereses y Comisiones de Emprestitos Internos</t>
  </si>
  <si>
    <t xml:space="preserve">      </t>
  </si>
  <si>
    <t>TRANSFERENCIAS DE CAPITAL DEL SECTOR PUBLICO 75%</t>
  </si>
  <si>
    <t xml:space="preserve">                                                             EXPRESADO EN DOLARES DE LOS ESTADOS UNIDOS DE AMERICA</t>
  </si>
  <si>
    <t xml:space="preserve">                                                                                </t>
  </si>
  <si>
    <t>TRANSFERENCIAS CORRIENTES AL SECTOR PUBLICO</t>
  </si>
  <si>
    <t>ENEPASA</t>
  </si>
  <si>
    <t>COMURES</t>
  </si>
  <si>
    <t>AMUSDELI</t>
  </si>
  <si>
    <t>CENTRO PARA EL DESARROLLO PRODUCTIVO DE LAS MUJERES</t>
  </si>
  <si>
    <t>RECOLECCION Y DISPOSICION DE DESECHOS SOLIDOS, COMBUSTIBLE Y MANTENIMIENTO DE DE CAMIONES RECIOLECTORES DE DESECHOS SOLIDOS DEL MUNICIPIO DE PANCHIMALCO AÑO 2015</t>
  </si>
  <si>
    <t>ALCALDIA MUNICIPAL  DE  PANCHIMALCO AÑO 2016</t>
  </si>
  <si>
    <t xml:space="preserve">                      </t>
  </si>
  <si>
    <t>Obras de Arte y Culturales</t>
  </si>
  <si>
    <t>Mantenimiento Y Reparacion de  Bienes Muebles</t>
  </si>
  <si>
    <t>ALCALDIA MUNICIPAL  DE  PANCHIMALCO 2016</t>
  </si>
  <si>
    <t>Bienes de Uso Y Consumo Diversos</t>
  </si>
  <si>
    <t>Servicios De Capacitacion</t>
  </si>
  <si>
    <t>Combustibles Y Lubricantes</t>
  </si>
  <si>
    <t>Materiales De Defensa Y Seguridad</t>
  </si>
  <si>
    <t>Vehiculos De Transporte</t>
  </si>
  <si>
    <t>Arrendamiento por el uso de Bienes Intangibles</t>
  </si>
  <si>
    <t>Bienes De Uso y Consumo Diversos</t>
  </si>
  <si>
    <t>Servicios De Correos</t>
  </si>
  <si>
    <t>Mantenimiento y Reparacion de Bienes Muebles</t>
  </si>
  <si>
    <t>Ingresos Proyectados FODES 75% Año 2016</t>
  </si>
  <si>
    <t>MONTO 2016</t>
  </si>
  <si>
    <t>CUOTA DE PRESTAMO</t>
  </si>
  <si>
    <t>APOYO A CULTURA CON SIMPOSIO  3° FASE</t>
  </si>
  <si>
    <t>PRESUPUESTO POR PROYECTOS DE LA ALCALDIA MUNICIPAL DE PANCHIMALCO 2016</t>
  </si>
  <si>
    <t>QUE SE EJECUTARAN CON FODES 75%</t>
  </si>
  <si>
    <t>Presupuesto de Ingresos por Areas de Gestión - Ejercicio 2016</t>
  </si>
  <si>
    <t>EJERCICIO FINANCIERO FISCAL 2016</t>
  </si>
  <si>
    <t xml:space="preserve">      EJERCICIO FINANCIERO FISCAL 2016</t>
  </si>
  <si>
    <t>MANTENIMIENTO DE PARQUE ACUATICO, PARQUE MUNICIPAL Y MERCADO DEL MUNICIPIO DE PANCHIMALCO</t>
  </si>
  <si>
    <t>50% GASTOS FUNCIONAMIENTO</t>
  </si>
  <si>
    <t>50% REMUNERACIONES</t>
  </si>
  <si>
    <t>INGRESOS FONDOS FODES 25%  2016</t>
  </si>
  <si>
    <t>INGRESOS PROYECTADOS 2016</t>
  </si>
  <si>
    <t>GASTOS PROYECTADOS 2016</t>
  </si>
  <si>
    <t>UNIDAD</t>
  </si>
  <si>
    <t>CONCEJO</t>
  </si>
  <si>
    <t>DESPACHO</t>
  </si>
  <si>
    <t>SINDICATURA</t>
  </si>
  <si>
    <t>SECRETARIA</t>
  </si>
  <si>
    <t>JURIDICO</t>
  </si>
  <si>
    <t>GERENCIA</t>
  </si>
  <si>
    <t>AUDITORIA</t>
  </si>
  <si>
    <t>CONTABILIDAD</t>
  </si>
  <si>
    <t>TESORERIA</t>
  </si>
  <si>
    <t>PRESUPUESTO</t>
  </si>
  <si>
    <t>MERCADO Y POLIDEPORTIVO</t>
  </si>
  <si>
    <t>ADMINISTRACION DE RASTRO Y CEMENTERIO</t>
  </si>
  <si>
    <t>DISTRITO 1</t>
  </si>
  <si>
    <t>PROYECTOS</t>
  </si>
  <si>
    <t>UNIDAD MUNICIPAL DE LA MUJER</t>
  </si>
  <si>
    <t>FONDOS PROPIOS 2015</t>
  </si>
  <si>
    <t>FONDOS PROPIOS 2016</t>
  </si>
  <si>
    <t>AUMENTO DISMUNICION</t>
  </si>
  <si>
    <t>AUMENTO DISMINUCION</t>
  </si>
  <si>
    <t>FODES 25% 2016</t>
  </si>
  <si>
    <t>54 ADQUISICION DE BIENES Y SERVICIOS FONDOS PROPIOS</t>
  </si>
  <si>
    <t>54 ADQUISICION DE BIENES Y SERVICIOS FODES 25%</t>
  </si>
  <si>
    <t>61 INVERSIONES EN ACTIVO FIJO FONDOS PROPIOS</t>
  </si>
  <si>
    <t>61 INVERSIONES EN ACTIVO FIJO FODES 25%</t>
  </si>
  <si>
    <t>GRUPO 55</t>
  </si>
  <si>
    <t>GRUPO 56</t>
  </si>
  <si>
    <t>OK</t>
  </si>
  <si>
    <t>518 COMISION DELSUR</t>
  </si>
  <si>
    <t>51601 GTOS REPRSENTACION</t>
  </si>
  <si>
    <t>FODES 25% 2015</t>
  </si>
  <si>
    <t>PROYECTOS FINANCIADOS FODES 75% 2016 Y PROYECTOS DE AÑOS ANTERIORES</t>
  </si>
  <si>
    <t>Barrido Chapodo</t>
  </si>
  <si>
    <t>IMPUESTOS MUNICIPALES DIVERSOS</t>
  </si>
  <si>
    <t>BARRIDO/CHAPODA</t>
  </si>
  <si>
    <t>BAÑOS Y LAVADEROS PUBLICOS</t>
  </si>
  <si>
    <t>MULTA POR DECLARACION EXTEMPORANEA</t>
  </si>
  <si>
    <t>MULTAS AL COMERCIO</t>
  </si>
  <si>
    <t>OTRAS MULTAS MUNICIPALES</t>
  </si>
  <si>
    <t>MANTENIMIENTO DE CALLES Y CAMINOS VECINALES EN EL MUNICIPIO DE PANCHIMALCO (CONVENIO MOP)</t>
  </si>
  <si>
    <t>PRESUPUESTO DE FONDOS PROPIOS DE LA ALCALDIA MUNICIPAL DE PANCHIMALCO 2016</t>
  </si>
  <si>
    <t>Ingresos Proyectados Fondos Propios Año 2016</t>
  </si>
  <si>
    <t>Disponible</t>
  </si>
  <si>
    <t>Saldos Iniciales Fondos Propios</t>
  </si>
  <si>
    <t>DESCRIPCION</t>
  </si>
  <si>
    <t>VALOR</t>
  </si>
  <si>
    <t>GASTOS POR REMUNERACIONES</t>
  </si>
  <si>
    <t>TOTAL DE GASTOS A FINANCIAR CON FONDOS PROPIOS</t>
  </si>
  <si>
    <t>Ingresos Proyectados Fondos Fodes 25% Año 2016</t>
  </si>
  <si>
    <t>Saldos Iniciales Fodes 25%</t>
  </si>
  <si>
    <t>TOTAL GASTOS A FINANCIAR CON FODES 25%</t>
  </si>
  <si>
    <t>PRESUPUESTO DE FONDOS FODES 25% DE LA ALCALDIA MUNICIPAL DE PANCHIMALCO 2016</t>
  </si>
  <si>
    <t>Diferencia</t>
  </si>
  <si>
    <t>diferencia</t>
  </si>
  <si>
    <t>Saldos iniciales Fodes 75%</t>
  </si>
  <si>
    <t>UDEL</t>
  </si>
  <si>
    <t>SALDO INICIAL EN BANCOS Y CUENTAS DE AHORRO CORRIENTES FONDOS PROPIOS</t>
  </si>
  <si>
    <t>REMUNERACIONES EVENTUALES</t>
  </si>
  <si>
    <t>Salarios por Jornal</t>
  </si>
  <si>
    <t>GESTION Y COOPERACION</t>
  </si>
  <si>
    <t>ADQUISICION DE BIENES Y SERVICIOS (54)</t>
  </si>
  <si>
    <t>GASTOS FINANCIEROS Y OTROS (55)</t>
  </si>
  <si>
    <t>TRANSFERENCIAS CORRIENTES (56)</t>
  </si>
  <si>
    <t>INVERSIONES EN ACTIVO FIJO (61)</t>
  </si>
  <si>
    <t>Cuota pendiente del mes de diciembre 2015</t>
  </si>
  <si>
    <t>GASTOS POR REMUNERACIONES (51)</t>
  </si>
  <si>
    <t>GASTOS DE FUNCIONAMIENTO (54)</t>
  </si>
  <si>
    <t>Cuota pendiente de cobro. Diciembre 2015</t>
  </si>
  <si>
    <t xml:space="preserve">                                                                 </t>
  </si>
  <si>
    <t>Mantenimiento y Reparaciones de Bienes Inmuebles</t>
  </si>
  <si>
    <t>NOMBRE</t>
  </si>
  <si>
    <t>MONTO</t>
  </si>
  <si>
    <t>SINDICO</t>
  </si>
  <si>
    <t>GERENTE</t>
  </si>
  <si>
    <t>DISTRITO</t>
  </si>
  <si>
    <t>MERCADO</t>
  </si>
  <si>
    <t>REF</t>
  </si>
  <si>
    <t>CEMENTERIO</t>
  </si>
  <si>
    <t>R.R.H.H.</t>
  </si>
  <si>
    <t>UAIP</t>
  </si>
  <si>
    <t>SERVICIOS GRALES</t>
  </si>
  <si>
    <t>G. RIESGOS</t>
  </si>
  <si>
    <t>CONVIVENCIA</t>
  </si>
  <si>
    <t>PROMO</t>
  </si>
  <si>
    <t>INFORMATICA</t>
  </si>
  <si>
    <t>FODES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</si>
</sst>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.00\ _€_-;\-* #,##0.00\ _€_-;_-* &quot;-&quot;??\ _€_-;_-@_-"/>
    <numFmt numFmtId="165" formatCode="&quot;¢&quot;#,##0.00"/>
    <numFmt numFmtId="166" formatCode="_([$$-440A]* #,##0.00_);_([$$-440A]* \(#,##0.00\);_([$$-440A]* &quot;-&quot;??_);_(@_)"/>
    <numFmt numFmtId="167" formatCode="_-&quot;$&quot;* #,##0.00_-;\-&quot;$&quot;* #,##0.00_-;_-&quot;$&quot;* &quot;-&quot;??_-;_-@_-"/>
    <numFmt numFmtId="168" formatCode="_([$$-409]* #,##0.00_);_([$$-409]* \(#,##0.00\);_([$$-409]* &quot;-&quot;??_);_(@_)"/>
    <numFmt numFmtId="169" formatCode="_-* #,##0.00_-;\-* #,##0.00_-;_-* &quot;-&quot;??_-;_-@_-"/>
    <numFmt numFmtId="170" formatCode="_([$$-409]* #,##0.00_);_([$$-409]* \(#,##0.00\);_([$$-409]* \-??_);_(@_)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indexed="8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8"/>
      <color theme="1"/>
      <name val="Cambria"/>
      <family val="1"/>
    </font>
    <font>
      <b/>
      <sz val="11"/>
      <color indexed="8"/>
      <name val="Cambria"/>
      <family val="1"/>
    </font>
    <font>
      <sz val="8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mbria"/>
      <family val="1"/>
    </font>
    <font>
      <b/>
      <sz val="14"/>
      <color theme="1"/>
      <name val="Cambria"/>
      <family val="1"/>
    </font>
    <font>
      <b/>
      <sz val="14"/>
      <color indexed="8"/>
      <name val="Cambria"/>
      <family val="1"/>
    </font>
    <font>
      <b/>
      <sz val="14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</fonts>
  <fills count="2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AA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FA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DBE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indexed="64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/>
      <right style="thin">
        <color indexed="64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 style="double">
        <color theme="0"/>
      </right>
      <top style="thin">
        <color indexed="64"/>
      </top>
      <bottom/>
      <diagonal/>
    </border>
    <border>
      <left style="double">
        <color theme="0"/>
      </left>
      <right style="double">
        <color theme="0"/>
      </right>
      <top style="thin">
        <color indexed="64"/>
      </top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44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12" fillId="0" borderId="0"/>
    <xf numFmtId="0" fontId="8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2" fillId="0" borderId="0"/>
    <xf numFmtId="166" fontId="8" fillId="0" borderId="0" applyFont="0" applyFill="0" applyBorder="0" applyAlignment="0" applyProtection="0"/>
    <xf numFmtId="0" fontId="7" fillId="0" borderId="0"/>
    <xf numFmtId="0" fontId="32" fillId="0" borderId="0"/>
    <xf numFmtId="167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2" fillId="0" borderId="0"/>
    <xf numFmtId="0" fontId="32" fillId="0" borderId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170" fontId="32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9" fontId="55" fillId="0" borderId="0" applyFont="0" applyFill="0" applyBorder="0" applyAlignment="0" applyProtection="0"/>
  </cellStyleXfs>
  <cellXfs count="489">
    <xf numFmtId="0" fontId="0" fillId="0" borderId="0" xfId="0"/>
    <xf numFmtId="0" fontId="0" fillId="0" borderId="0" xfId="0" applyBorder="1" applyAlignment="1"/>
    <xf numFmtId="4" fontId="0" fillId="0" borderId="0" xfId="0" applyNumberFormat="1"/>
    <xf numFmtId="0" fontId="0" fillId="3" borderId="0" xfId="0" applyFill="1"/>
    <xf numFmtId="0" fontId="0" fillId="2" borderId="0" xfId="0" applyFill="1"/>
    <xf numFmtId="0" fontId="14" fillId="0" borderId="0" xfId="0" applyFont="1"/>
    <xf numFmtId="4" fontId="15" fillId="0" borderId="0" xfId="2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Fill="1" applyBorder="1" applyAlignment="1">
      <alignment wrapText="1"/>
    </xf>
    <xf numFmtId="44" fontId="16" fillId="0" borderId="1" xfId="1" applyFont="1" applyBorder="1" applyAlignment="1">
      <alignment horizontal="center"/>
    </xf>
    <xf numFmtId="44" fontId="15" fillId="0" borderId="1" xfId="1" applyFont="1" applyBorder="1"/>
    <xf numFmtId="0" fontId="15" fillId="4" borderId="1" xfId="0" applyFont="1" applyFill="1" applyBorder="1"/>
    <xf numFmtId="44" fontId="15" fillId="0" borderId="1" xfId="1" applyNumberFormat="1" applyFont="1" applyBorder="1"/>
    <xf numFmtId="0" fontId="16" fillId="4" borderId="1" xfId="0" applyFont="1" applyFill="1" applyBorder="1"/>
    <xf numFmtId="44" fontId="16" fillId="4" borderId="1" xfId="0" applyNumberFormat="1" applyFont="1" applyFill="1" applyBorder="1"/>
    <xf numFmtId="0" fontId="18" fillId="0" borderId="0" xfId="0" applyFont="1"/>
    <xf numFmtId="0" fontId="19" fillId="0" borderId="0" xfId="0" applyFont="1" applyFill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13" xfId="0" applyFont="1" applyFill="1" applyBorder="1"/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/>
    <xf numFmtId="0" fontId="18" fillId="0" borderId="14" xfId="0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2" xfId="0" applyFont="1" applyFill="1" applyBorder="1"/>
    <xf numFmtId="0" fontId="19" fillId="0" borderId="1" xfId="0" applyFont="1" applyFill="1" applyBorder="1"/>
    <xf numFmtId="0" fontId="18" fillId="0" borderId="1" xfId="0" applyFont="1" applyFill="1" applyBorder="1"/>
    <xf numFmtId="165" fontId="20" fillId="0" borderId="0" xfId="0" applyNumberFormat="1" applyFont="1" applyFill="1" applyBorder="1"/>
    <xf numFmtId="0" fontId="0" fillId="0" borderId="0" xfId="0" applyBorder="1"/>
    <xf numFmtId="165" fontId="20" fillId="0" borderId="0" xfId="0" applyNumberFormat="1" applyFont="1" applyBorder="1"/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/>
    <xf numFmtId="4" fontId="0" fillId="0" borderId="0" xfId="0" applyNumberFormat="1" applyBorder="1"/>
    <xf numFmtId="4" fontId="20" fillId="0" borderId="0" xfId="0" applyNumberFormat="1" applyFont="1" applyBorder="1"/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44" fontId="19" fillId="0" borderId="12" xfId="1" applyFont="1" applyFill="1" applyBorder="1"/>
    <xf numFmtId="44" fontId="19" fillId="0" borderId="1" xfId="1" applyFont="1" applyFill="1" applyBorder="1"/>
    <xf numFmtId="44" fontId="18" fillId="0" borderId="1" xfId="1" applyFont="1" applyFill="1" applyBorder="1"/>
    <xf numFmtId="0" fontId="19" fillId="0" borderId="1" xfId="0" applyFont="1" applyFill="1" applyBorder="1" applyAlignment="1">
      <alignment wrapText="1"/>
    </xf>
    <xf numFmtId="0" fontId="12" fillId="0" borderId="0" xfId="0" applyFont="1" applyBorder="1"/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/>
    <xf numFmtId="44" fontId="15" fillId="5" borderId="1" xfId="1" applyFont="1" applyFill="1" applyBorder="1"/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0" fillId="0" borderId="0" xfId="4"/>
    <xf numFmtId="0" fontId="19" fillId="0" borderId="0" xfId="4" applyFont="1" applyAlignment="1">
      <alignment horizontal="center"/>
    </xf>
    <xf numFmtId="0" fontId="19" fillId="0" borderId="4" xfId="4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9" fillId="0" borderId="10" xfId="4" applyFont="1" applyBorder="1" applyAlignment="1">
      <alignment horizontal="center" vertical="center"/>
    </xf>
    <xf numFmtId="0" fontId="10" fillId="0" borderId="0" xfId="4" applyAlignment="1">
      <alignment horizontal="left"/>
    </xf>
    <xf numFmtId="0" fontId="19" fillId="5" borderId="12" xfId="4" applyFont="1" applyFill="1" applyBorder="1" applyAlignment="1">
      <alignment horizontal="left"/>
    </xf>
    <xf numFmtId="0" fontId="19" fillId="5" borderId="12" xfId="4" applyFont="1" applyFill="1" applyBorder="1"/>
    <xf numFmtId="166" fontId="19" fillId="5" borderId="12" xfId="5" applyNumberFormat="1" applyFont="1" applyFill="1" applyBorder="1"/>
    <xf numFmtId="0" fontId="19" fillId="5" borderId="1" xfId="4" applyFont="1" applyFill="1" applyBorder="1" applyAlignment="1">
      <alignment horizontal="left"/>
    </xf>
    <xf numFmtId="0" fontId="19" fillId="5" borderId="13" xfId="4" applyFont="1" applyFill="1" applyBorder="1"/>
    <xf numFmtId="166" fontId="19" fillId="5" borderId="1" xfId="5" applyNumberFormat="1" applyFont="1" applyFill="1" applyBorder="1"/>
    <xf numFmtId="0" fontId="18" fillId="5" borderId="14" xfId="4" applyFont="1" applyFill="1" applyBorder="1" applyAlignment="1">
      <alignment horizontal="left"/>
    </xf>
    <xf numFmtId="0" fontId="18" fillId="5" borderId="15" xfId="4" applyFont="1" applyFill="1" applyBorder="1"/>
    <xf numFmtId="166" fontId="18" fillId="5" borderId="1" xfId="5" applyNumberFormat="1" applyFont="1" applyFill="1" applyBorder="1"/>
    <xf numFmtId="0" fontId="18" fillId="5" borderId="1" xfId="4" applyFont="1" applyFill="1" applyBorder="1" applyAlignment="1">
      <alignment horizontal="left"/>
    </xf>
    <xf numFmtId="166" fontId="18" fillId="5" borderId="12" xfId="5" applyNumberFormat="1" applyFont="1" applyFill="1" applyBorder="1"/>
    <xf numFmtId="0" fontId="19" fillId="5" borderId="1" xfId="4" applyFont="1" applyFill="1" applyBorder="1"/>
    <xf numFmtId="0" fontId="18" fillId="5" borderId="1" xfId="4" applyFont="1" applyFill="1" applyBorder="1"/>
    <xf numFmtId="44" fontId="18" fillId="5" borderId="1" xfId="5" applyFont="1" applyFill="1" applyBorder="1"/>
    <xf numFmtId="44" fontId="19" fillId="5" borderId="1" xfId="5" applyFont="1" applyFill="1" applyBorder="1"/>
    <xf numFmtId="166" fontId="18" fillId="5" borderId="17" xfId="5" applyNumberFormat="1" applyFont="1" applyFill="1" applyBorder="1"/>
    <xf numFmtId="166" fontId="19" fillId="5" borderId="18" xfId="5" applyNumberFormat="1" applyFont="1" applyFill="1" applyBorder="1"/>
    <xf numFmtId="166" fontId="19" fillId="5" borderId="17" xfId="5" applyNumberFormat="1" applyFont="1" applyFill="1" applyBorder="1"/>
    <xf numFmtId="0" fontId="10" fillId="0" borderId="20" xfId="4" applyBorder="1"/>
    <xf numFmtId="0" fontId="19" fillId="5" borderId="1" xfId="4" applyFont="1" applyFill="1" applyBorder="1" applyAlignment="1">
      <alignment wrapText="1"/>
    </xf>
    <xf numFmtId="0" fontId="9" fillId="0" borderId="21" xfId="6" applyBorder="1"/>
    <xf numFmtId="0" fontId="9" fillId="0" borderId="22" xfId="6" applyBorder="1"/>
    <xf numFmtId="0" fontId="9" fillId="0" borderId="23" xfId="6" applyBorder="1"/>
    <xf numFmtId="0" fontId="9" fillId="0" borderId="0" xfId="6"/>
    <xf numFmtId="0" fontId="9" fillId="0" borderId="24" xfId="6" applyBorder="1"/>
    <xf numFmtId="0" fontId="22" fillId="0" borderId="24" xfId="6" applyFont="1" applyBorder="1" applyAlignment="1">
      <alignment horizontal="center"/>
    </xf>
    <xf numFmtId="0" fontId="9" fillId="0" borderId="24" xfId="6" applyBorder="1" applyAlignment="1">
      <alignment horizontal="center"/>
    </xf>
    <xf numFmtId="0" fontId="9" fillId="0" borderId="25" xfId="6" applyBorder="1"/>
    <xf numFmtId="0" fontId="9" fillId="0" borderId="26" xfId="6" applyBorder="1"/>
    <xf numFmtId="0" fontId="23" fillId="0" borderId="24" xfId="6" applyFont="1" applyBorder="1" applyAlignment="1">
      <alignment horizontal="center"/>
    </xf>
    <xf numFmtId="0" fontId="9" fillId="0" borderId="25" xfId="6" applyBorder="1" applyAlignment="1">
      <alignment horizontal="center"/>
    </xf>
    <xf numFmtId="0" fontId="9" fillId="0" borderId="27" xfId="6" applyBorder="1"/>
    <xf numFmtId="0" fontId="23" fillId="0" borderId="28" xfId="6" applyFont="1" applyBorder="1" applyAlignment="1"/>
    <xf numFmtId="0" fontId="23" fillId="0" borderId="27" xfId="6" applyFont="1" applyBorder="1" applyAlignment="1">
      <alignment horizontal="center"/>
    </xf>
    <xf numFmtId="0" fontId="9" fillId="0" borderId="27" xfId="6" applyBorder="1" applyAlignment="1">
      <alignment horizontal="center"/>
    </xf>
    <xf numFmtId="0" fontId="21" fillId="0" borderId="1" xfId="6" applyFont="1" applyBorder="1" applyAlignment="1">
      <alignment horizontal="center" vertical="center" wrapText="1"/>
    </xf>
    <xf numFmtId="0" fontId="21" fillId="0" borderId="1" xfId="6" applyFont="1" applyBorder="1" applyAlignment="1">
      <alignment horizontal="center" vertical="center"/>
    </xf>
    <xf numFmtId="0" fontId="9" fillId="0" borderId="29" xfId="6" applyBorder="1"/>
    <xf numFmtId="0" fontId="21" fillId="0" borderId="1" xfId="6" applyFont="1" applyBorder="1" applyAlignment="1">
      <alignment horizontal="center"/>
    </xf>
    <xf numFmtId="0" fontId="21" fillId="0" borderId="1" xfId="6" applyFont="1" applyBorder="1"/>
    <xf numFmtId="0" fontId="9" fillId="0" borderId="30" xfId="6" applyBorder="1"/>
    <xf numFmtId="0" fontId="9" fillId="0" borderId="31" xfId="6" applyBorder="1"/>
    <xf numFmtId="0" fontId="21" fillId="0" borderId="1" xfId="6" applyFont="1" applyBorder="1" applyAlignment="1">
      <alignment wrapText="1"/>
    </xf>
    <xf numFmtId="0" fontId="24" fillId="0" borderId="33" xfId="6" applyFont="1" applyBorder="1" applyAlignment="1">
      <alignment horizontal="center"/>
    </xf>
    <xf numFmtId="0" fontId="21" fillId="0" borderId="34" xfId="6" applyFont="1" applyBorder="1"/>
    <xf numFmtId="0" fontId="9" fillId="0" borderId="37" xfId="6" applyBorder="1"/>
    <xf numFmtId="0" fontId="21" fillId="0" borderId="12" xfId="6" applyFont="1" applyBorder="1" applyAlignment="1">
      <alignment horizontal="center"/>
    </xf>
    <xf numFmtId="0" fontId="21" fillId="0" borderId="12" xfId="6" applyFont="1" applyBorder="1"/>
    <xf numFmtId="0" fontId="9" fillId="0" borderId="43" xfId="6" applyBorder="1"/>
    <xf numFmtId="0" fontId="9" fillId="0" borderId="44" xfId="6" applyBorder="1"/>
    <xf numFmtId="0" fontId="9" fillId="0" borderId="45" xfId="6" applyBorder="1"/>
    <xf numFmtId="0" fontId="9" fillId="0" borderId="46" xfId="6" applyBorder="1"/>
    <xf numFmtId="0" fontId="9" fillId="0" borderId="47" xfId="6" applyBorder="1"/>
    <xf numFmtId="44" fontId="9" fillId="0" borderId="1" xfId="1" applyFont="1" applyBorder="1"/>
    <xf numFmtId="44" fontId="9" fillId="0" borderId="32" xfId="1" applyFont="1" applyBorder="1"/>
    <xf numFmtId="44" fontId="24" fillId="0" borderId="35" xfId="1" applyFont="1" applyBorder="1"/>
    <xf numFmtId="0" fontId="9" fillId="0" borderId="1" xfId="6" applyFont="1" applyBorder="1"/>
    <xf numFmtId="0" fontId="9" fillId="0" borderId="1" xfId="6" applyFont="1" applyBorder="1" applyAlignment="1">
      <alignment horizontal="center"/>
    </xf>
    <xf numFmtId="0" fontId="9" fillId="0" borderId="1" xfId="6" applyFont="1" applyBorder="1" applyAlignment="1">
      <alignment wrapText="1"/>
    </xf>
    <xf numFmtId="0" fontId="9" fillId="0" borderId="32" xfId="6" applyFont="1" applyBorder="1" applyAlignment="1">
      <alignment horizontal="center"/>
    </xf>
    <xf numFmtId="0" fontId="9" fillId="0" borderId="32" xfId="6" applyFont="1" applyBorder="1"/>
    <xf numFmtId="0" fontId="9" fillId="0" borderId="39" xfId="6" applyFont="1" applyBorder="1" applyAlignment="1">
      <alignment horizontal="center"/>
    </xf>
    <xf numFmtId="0" fontId="9" fillId="0" borderId="40" xfId="6" applyFont="1" applyBorder="1"/>
    <xf numFmtId="0" fontId="9" fillId="0" borderId="41" xfId="6" applyFont="1" applyBorder="1"/>
    <xf numFmtId="0" fontId="9" fillId="0" borderId="29" xfId="6" applyFont="1" applyBorder="1" applyAlignment="1">
      <alignment horizontal="center"/>
    </xf>
    <xf numFmtId="0" fontId="9" fillId="0" borderId="25" xfId="6" applyFont="1" applyBorder="1"/>
    <xf numFmtId="0" fontId="9" fillId="0" borderId="42" xfId="6" applyFont="1" applyBorder="1"/>
    <xf numFmtId="44" fontId="25" fillId="0" borderId="1" xfId="1" applyFont="1" applyBorder="1"/>
    <xf numFmtId="44" fontId="21" fillId="0" borderId="1" xfId="1" applyFont="1" applyBorder="1"/>
    <xf numFmtId="44" fontId="26" fillId="0" borderId="35" xfId="1" applyFont="1" applyBorder="1"/>
    <xf numFmtId="44" fontId="9" fillId="0" borderId="0" xfId="6" applyNumberFormat="1"/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21" fillId="0" borderId="38" xfId="6" applyFont="1" applyBorder="1" applyAlignment="1">
      <alignment horizontal="left"/>
    </xf>
    <xf numFmtId="0" fontId="21" fillId="0" borderId="17" xfId="6" applyFont="1" applyBorder="1"/>
    <xf numFmtId="0" fontId="21" fillId="0" borderId="38" xfId="6" applyFont="1" applyBorder="1" applyAlignment="1">
      <alignment horizontal="center"/>
    </xf>
    <xf numFmtId="0" fontId="21" fillId="0" borderId="48" xfId="6" applyFont="1" applyBorder="1"/>
    <xf numFmtId="44" fontId="21" fillId="0" borderId="12" xfId="1" applyFont="1" applyBorder="1"/>
    <xf numFmtId="44" fontId="19" fillId="5" borderId="1" xfId="1" applyFont="1" applyFill="1" applyBorder="1"/>
    <xf numFmtId="44" fontId="18" fillId="5" borderId="1" xfId="1" applyFont="1" applyFill="1" applyBorder="1"/>
    <xf numFmtId="49" fontId="16" fillId="0" borderId="0" xfId="0" applyNumberFormat="1" applyFont="1" applyFill="1" applyAlignment="1">
      <alignment horizontal="center"/>
    </xf>
    <xf numFmtId="0" fontId="19" fillId="0" borderId="12" xfId="0" applyFont="1" applyFill="1" applyBorder="1" applyAlignment="1">
      <alignment wrapText="1"/>
    </xf>
    <xf numFmtId="44" fontId="26" fillId="0" borderId="36" xfId="1" applyFont="1" applyBorder="1"/>
    <xf numFmtId="0" fontId="18" fillId="0" borderId="12" xfId="0" applyFont="1" applyFill="1" applyBorder="1" applyAlignment="1">
      <alignment horizontal="left"/>
    </xf>
    <xf numFmtId="44" fontId="18" fillId="0" borderId="12" xfId="1" applyFont="1" applyFill="1" applyBorder="1"/>
    <xf numFmtId="0" fontId="12" fillId="0" borderId="0" xfId="0" applyFont="1"/>
    <xf numFmtId="49" fontId="2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44" fontId="18" fillId="5" borderId="12" xfId="1" applyFont="1" applyFill="1" applyBorder="1"/>
    <xf numFmtId="44" fontId="19" fillId="5" borderId="12" xfId="1" applyFont="1" applyFill="1" applyBorder="1"/>
    <xf numFmtId="44" fontId="19" fillId="5" borderId="16" xfId="1" applyFont="1" applyFill="1" applyBorder="1"/>
    <xf numFmtId="44" fontId="19" fillId="5" borderId="14" xfId="1" applyFont="1" applyFill="1" applyBorder="1"/>
    <xf numFmtId="44" fontId="18" fillId="5" borderId="14" xfId="1" applyFont="1" applyFill="1" applyBorder="1"/>
    <xf numFmtId="44" fontId="19" fillId="0" borderId="14" xfId="1" applyFont="1" applyFill="1" applyBorder="1"/>
    <xf numFmtId="44" fontId="18" fillId="0" borderId="14" xfId="1" applyFont="1" applyFill="1" applyBorder="1"/>
    <xf numFmtId="44" fontId="0" fillId="0" borderId="1" xfId="1" applyFont="1" applyBorder="1"/>
    <xf numFmtId="0" fontId="20" fillId="0" borderId="0" xfId="0" applyFont="1" applyFill="1" applyBorder="1" applyAlignment="1">
      <alignment horizontal="center" vertical="center"/>
    </xf>
    <xf numFmtId="0" fontId="0" fillId="0" borderId="20" xfId="0" applyBorder="1"/>
    <xf numFmtId="44" fontId="0" fillId="0" borderId="20" xfId="1" applyFont="1" applyBorder="1"/>
    <xf numFmtId="165" fontId="20" fillId="0" borderId="20" xfId="0" applyNumberFormat="1" applyFont="1" applyFill="1" applyBorder="1"/>
    <xf numFmtId="0" fontId="12" fillId="0" borderId="20" xfId="0" applyFont="1" applyBorder="1"/>
    <xf numFmtId="44" fontId="12" fillId="0" borderId="0" xfId="1" applyFont="1" applyBorder="1"/>
    <xf numFmtId="0" fontId="10" fillId="0" borderId="0" xfId="4" applyBorder="1"/>
    <xf numFmtId="44" fontId="0" fillId="0" borderId="0" xfId="1" applyFont="1" applyBorder="1"/>
    <xf numFmtId="44" fontId="20" fillId="0" borderId="0" xfId="1" applyFont="1" applyFill="1" applyBorder="1"/>
    <xf numFmtId="0" fontId="0" fillId="0" borderId="0" xfId="0" applyFill="1" applyBorder="1"/>
    <xf numFmtId="0" fontId="18" fillId="5" borderId="1" xfId="0" applyFont="1" applyFill="1" applyBorder="1" applyAlignment="1">
      <alignment horizontal="left"/>
    </xf>
    <xf numFmtId="0" fontId="18" fillId="5" borderId="1" xfId="0" applyFont="1" applyFill="1" applyBorder="1"/>
    <xf numFmtId="0" fontId="0" fillId="0" borderId="0" xfId="0" applyAlignment="1">
      <alignment horizontal="center"/>
    </xf>
    <xf numFmtId="166" fontId="18" fillId="5" borderId="19" xfId="5" applyNumberFormat="1" applyFont="1" applyFill="1" applyBorder="1"/>
    <xf numFmtId="166" fontId="18" fillId="5" borderId="13" xfId="5" applyNumberFormat="1" applyFont="1" applyFill="1" applyBorder="1"/>
    <xf numFmtId="49" fontId="20" fillId="0" borderId="0" xfId="4" applyNumberFormat="1" applyFont="1" applyAlignment="1">
      <alignment horizontal="center"/>
    </xf>
    <xf numFmtId="49" fontId="20" fillId="0" borderId="0" xfId="1" applyNumberFormat="1" applyFont="1" applyFill="1" applyAlignment="1">
      <alignment horizontal="center"/>
    </xf>
    <xf numFmtId="8" fontId="27" fillId="0" borderId="0" xfId="0" applyNumberFormat="1" applyFont="1"/>
    <xf numFmtId="0" fontId="27" fillId="0" borderId="0" xfId="0" applyFont="1"/>
    <xf numFmtId="0" fontId="28" fillId="0" borderId="0" xfId="0" applyFont="1"/>
    <xf numFmtId="44" fontId="27" fillId="0" borderId="0" xfId="0" applyNumberFormat="1" applyFont="1"/>
    <xf numFmtId="0" fontId="29" fillId="0" borderId="0" xfId="0" applyFont="1" applyFill="1" applyBorder="1" applyAlignment="1">
      <alignment horizontal="left"/>
    </xf>
    <xf numFmtId="0" fontId="29" fillId="0" borderId="0" xfId="4" applyFont="1" applyBorder="1" applyAlignment="1">
      <alignment horizontal="left"/>
    </xf>
    <xf numFmtId="0" fontId="29" fillId="0" borderId="0" xfId="0" applyFont="1" applyFill="1" applyBorder="1" applyAlignment="1"/>
    <xf numFmtId="44" fontId="16" fillId="0" borderId="1" xfId="1" applyFont="1" applyBorder="1"/>
    <xf numFmtId="44" fontId="0" fillId="0" borderId="0" xfId="0" applyNumberFormat="1"/>
    <xf numFmtId="44" fontId="20" fillId="0" borderId="0" xfId="0" applyNumberFormat="1" applyFont="1"/>
    <xf numFmtId="44" fontId="30" fillId="0" borderId="0" xfId="0" applyNumberFormat="1" applyFont="1"/>
    <xf numFmtId="44" fontId="0" fillId="0" borderId="0" xfId="0" applyNumberFormat="1" applyBorder="1"/>
    <xf numFmtId="0" fontId="0" fillId="0" borderId="49" xfId="0" applyBorder="1"/>
    <xf numFmtId="0" fontId="20" fillId="0" borderId="20" xfId="0" applyFont="1" applyFill="1" applyBorder="1" applyAlignment="1">
      <alignment horizontal="center" vertical="center"/>
    </xf>
    <xf numFmtId="44" fontId="0" fillId="0" borderId="20" xfId="0" applyNumberFormat="1" applyBorder="1"/>
    <xf numFmtId="44" fontId="20" fillId="5" borderId="20" xfId="0" applyNumberFormat="1" applyFont="1" applyFill="1" applyBorder="1"/>
    <xf numFmtId="0" fontId="0" fillId="5" borderId="0" xfId="0" applyFill="1" applyBorder="1"/>
    <xf numFmtId="0" fontId="0" fillId="5" borderId="20" xfId="0" applyFill="1" applyBorder="1"/>
    <xf numFmtId="0" fontId="0" fillId="5" borderId="0" xfId="0" applyFill="1"/>
    <xf numFmtId="0" fontId="12" fillId="5" borderId="0" xfId="0" applyFont="1" applyFill="1" applyBorder="1"/>
    <xf numFmtId="44" fontId="20" fillId="5" borderId="20" xfId="1" applyFont="1" applyFill="1" applyBorder="1"/>
    <xf numFmtId="0" fontId="12" fillId="5" borderId="0" xfId="0" applyFont="1" applyFill="1"/>
    <xf numFmtId="0" fontId="20" fillId="5" borderId="0" xfId="0" applyFont="1" applyFill="1"/>
    <xf numFmtId="44" fontId="0" fillId="0" borderId="20" xfId="1" applyFont="1" applyFill="1" applyBorder="1"/>
    <xf numFmtId="44" fontId="12" fillId="5" borderId="20" xfId="1" applyFont="1" applyFill="1" applyBorder="1"/>
    <xf numFmtId="44" fontId="0" fillId="5" borderId="0" xfId="0" applyNumberFormat="1" applyFill="1" applyBorder="1"/>
    <xf numFmtId="0" fontId="0" fillId="0" borderId="50" xfId="0" applyBorder="1"/>
    <xf numFmtId="44" fontId="12" fillId="0" borderId="20" xfId="1" applyFont="1" applyFill="1" applyBorder="1"/>
    <xf numFmtId="44" fontId="20" fillId="5" borderId="0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8" fontId="13" fillId="0" borderId="0" xfId="0" applyNumberFormat="1" applyFont="1"/>
    <xf numFmtId="44" fontId="13" fillId="0" borderId="0" xfId="0" applyNumberFormat="1" applyFont="1"/>
    <xf numFmtId="44" fontId="20" fillId="0" borderId="20" xfId="1" applyFont="1" applyFill="1" applyBorder="1"/>
    <xf numFmtId="44" fontId="20" fillId="0" borderId="20" xfId="1" applyFont="1" applyBorder="1"/>
    <xf numFmtId="44" fontId="0" fillId="5" borderId="20" xfId="1" applyFont="1" applyFill="1" applyBorder="1"/>
    <xf numFmtId="44" fontId="0" fillId="5" borderId="20" xfId="0" applyNumberFormat="1" applyFill="1" applyBorder="1"/>
    <xf numFmtId="0" fontId="20" fillId="0" borderId="20" xfId="0" applyFont="1" applyBorder="1" applyAlignment="1">
      <alignment horizontal="center"/>
    </xf>
    <xf numFmtId="0" fontId="12" fillId="5" borderId="20" xfId="0" applyFont="1" applyFill="1" applyBorder="1"/>
    <xf numFmtId="44" fontId="0" fillId="5" borderId="0" xfId="0" applyNumberFormat="1" applyFill="1" applyBorder="1" applyAlignment="1">
      <alignment horizontal="center"/>
    </xf>
    <xf numFmtId="44" fontId="0" fillId="5" borderId="0" xfId="0" applyNumberFormat="1" applyFill="1"/>
    <xf numFmtId="0" fontId="0" fillId="0" borderId="20" xfId="0" applyFill="1" applyBorder="1"/>
    <xf numFmtId="0" fontId="12" fillId="0" borderId="0" xfId="0" applyFont="1" applyAlignment="1">
      <alignment horizontal="left"/>
    </xf>
    <xf numFmtId="44" fontId="31" fillId="0" borderId="0" xfId="1" applyFont="1"/>
    <xf numFmtId="44" fontId="12" fillId="0" borderId="0" xfId="1" applyFont="1" applyBorder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20" fillId="5" borderId="20" xfId="0" applyFont="1" applyFill="1" applyBorder="1"/>
    <xf numFmtId="8" fontId="12" fillId="0" borderId="0" xfId="1" applyNumberFormat="1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Border="1" applyAlignment="1">
      <alignment horizontal="center"/>
    </xf>
    <xf numFmtId="44" fontId="20" fillId="0" borderId="1" xfId="1" applyFont="1" applyBorder="1"/>
    <xf numFmtId="0" fontId="13" fillId="0" borderId="1" xfId="0" applyFont="1" applyBorder="1" applyAlignment="1">
      <alignment horizontal="center"/>
    </xf>
    <xf numFmtId="44" fontId="9" fillId="5" borderId="1" xfId="1" applyFont="1" applyFill="1" applyBorder="1"/>
    <xf numFmtId="44" fontId="0" fillId="0" borderId="0" xfId="1" applyFont="1"/>
    <xf numFmtId="0" fontId="22" fillId="0" borderId="25" xfId="6" applyFont="1" applyBorder="1" applyAlignment="1">
      <alignment horizontal="center"/>
    </xf>
    <xf numFmtId="0" fontId="23" fillId="0" borderId="25" xfId="6" applyFont="1" applyBorder="1" applyAlignment="1">
      <alignment horizontal="center"/>
    </xf>
    <xf numFmtId="0" fontId="21" fillId="0" borderId="12" xfId="6" applyFont="1" applyBorder="1" applyAlignment="1">
      <alignment wrapText="1"/>
    </xf>
    <xf numFmtId="0" fontId="18" fillId="5" borderId="15" xfId="0" applyFont="1" applyFill="1" applyBorder="1"/>
    <xf numFmtId="44" fontId="19" fillId="0" borderId="0" xfId="1" applyFont="1" applyFill="1" applyBorder="1"/>
    <xf numFmtId="44" fontId="0" fillId="5" borderId="1" xfId="1" applyFont="1" applyFill="1" applyBorder="1"/>
    <xf numFmtId="0" fontId="29" fillId="0" borderId="0" xfId="0" applyFont="1" applyFill="1" applyBorder="1" applyAlignment="1">
      <alignment horizontal="left"/>
    </xf>
    <xf numFmtId="0" fontId="15" fillId="5" borderId="1" xfId="0" applyFont="1" applyFill="1" applyBorder="1" applyAlignment="1">
      <alignment wrapText="1"/>
    </xf>
    <xf numFmtId="44" fontId="30" fillId="5" borderId="0" xfId="0" applyNumberFormat="1" applyFont="1" applyFill="1"/>
    <xf numFmtId="0" fontId="33" fillId="0" borderId="0" xfId="25" applyFont="1" applyFill="1" applyAlignment="1">
      <alignment vertical="center"/>
    </xf>
    <xf numFmtId="0" fontId="34" fillId="0" borderId="0" xfId="25" applyFont="1" applyFill="1" applyAlignment="1">
      <alignment horizontal="center" vertical="center"/>
    </xf>
    <xf numFmtId="0" fontId="35" fillId="0" borderId="0" xfId="25" applyFont="1" applyAlignment="1">
      <alignment vertical="center"/>
    </xf>
    <xf numFmtId="0" fontId="33" fillId="0" borderId="0" xfId="25" applyFont="1" applyFill="1" applyAlignment="1">
      <alignment horizontal="center" vertical="center"/>
    </xf>
    <xf numFmtId="0" fontId="34" fillId="0" borderId="0" xfId="25" applyFont="1" applyFill="1" applyAlignment="1">
      <alignment vertical="center"/>
    </xf>
    <xf numFmtId="0" fontId="6" fillId="0" borderId="0" xfId="25" applyFont="1" applyAlignment="1">
      <alignment vertical="center"/>
    </xf>
    <xf numFmtId="167" fontId="38" fillId="0" borderId="0" xfId="25" applyNumberFormat="1" applyFont="1" applyAlignment="1">
      <alignment vertical="center"/>
    </xf>
    <xf numFmtId="0" fontId="6" fillId="0" borderId="0" xfId="25" applyAlignment="1">
      <alignment vertical="center"/>
    </xf>
    <xf numFmtId="0" fontId="39" fillId="0" borderId="0" xfId="25" applyFont="1" applyAlignment="1">
      <alignment vertical="center"/>
    </xf>
    <xf numFmtId="0" fontId="40" fillId="0" borderId="0" xfId="25" applyFont="1" applyFill="1" applyAlignment="1">
      <alignment vertical="center"/>
    </xf>
    <xf numFmtId="168" fontId="6" fillId="0" borderId="0" xfId="25" applyNumberFormat="1" applyFill="1" applyBorder="1" applyAlignment="1">
      <alignment vertical="center"/>
    </xf>
    <xf numFmtId="0" fontId="6" fillId="0" borderId="0" xfId="25" applyFill="1" applyBorder="1" applyAlignment="1">
      <alignment vertical="center"/>
    </xf>
    <xf numFmtId="0" fontId="21" fillId="0" borderId="1" xfId="25" applyFont="1" applyFill="1" applyBorder="1" applyAlignment="1">
      <alignment horizontal="center" vertical="center" wrapText="1"/>
    </xf>
    <xf numFmtId="0" fontId="42" fillId="0" borderId="0" xfId="25" applyFont="1" applyFill="1" applyBorder="1" applyAlignment="1">
      <alignment horizontal="center" vertical="center"/>
    </xf>
    <xf numFmtId="168" fontId="33" fillId="0" borderId="0" xfId="25" applyNumberFormat="1" applyFont="1" applyFill="1" applyAlignment="1">
      <alignment horizontal="center" vertical="center"/>
    </xf>
    <xf numFmtId="0" fontId="36" fillId="0" borderId="0" xfId="25" applyFont="1" applyBorder="1" applyAlignment="1">
      <alignment vertical="center"/>
    </xf>
    <xf numFmtId="0" fontId="43" fillId="0" borderId="0" xfId="25" applyFont="1" applyFill="1" applyAlignment="1">
      <alignment vertical="center"/>
    </xf>
    <xf numFmtId="167" fontId="6" fillId="0" borderId="0" xfId="25" applyNumberFormat="1" applyAlignment="1">
      <alignment vertical="center"/>
    </xf>
    <xf numFmtId="167" fontId="45" fillId="0" borderId="0" xfId="25" applyNumberFormat="1" applyFont="1" applyFill="1" applyBorder="1" applyAlignment="1">
      <alignment vertical="center"/>
    </xf>
    <xf numFmtId="0" fontId="41" fillId="0" borderId="0" xfId="25" applyFont="1" applyBorder="1" applyAlignment="1">
      <alignment horizontal="center" vertical="center"/>
    </xf>
    <xf numFmtId="0" fontId="39" fillId="0" borderId="0" xfId="25" applyFont="1" applyFill="1" applyBorder="1" applyAlignment="1">
      <alignment vertical="center"/>
    </xf>
    <xf numFmtId="0" fontId="48" fillId="0" borderId="0" xfId="25" applyFont="1" applyFill="1" applyAlignment="1">
      <alignment vertical="center"/>
    </xf>
    <xf numFmtId="14" fontId="43" fillId="0" borderId="0" xfId="25" applyNumberFormat="1" applyFont="1" applyFill="1" applyAlignment="1">
      <alignment horizontal="right" vertical="center"/>
    </xf>
    <xf numFmtId="0" fontId="47" fillId="0" borderId="0" xfId="25" applyFont="1" applyFill="1" applyAlignment="1">
      <alignment vertical="center"/>
    </xf>
    <xf numFmtId="167" fontId="44" fillId="0" borderId="0" xfId="25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horizontal="left"/>
    </xf>
    <xf numFmtId="0" fontId="19" fillId="5" borderId="1" xfId="0" applyFont="1" applyFill="1" applyBorder="1"/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6" fillId="5" borderId="0" xfId="25" applyFill="1" applyAlignment="1">
      <alignment vertical="center"/>
    </xf>
    <xf numFmtId="167" fontId="46" fillId="5" borderId="0" xfId="25" applyNumberFormat="1" applyFont="1" applyFill="1" applyBorder="1" applyAlignment="1">
      <alignment vertical="center"/>
    </xf>
    <xf numFmtId="0" fontId="6" fillId="5" borderId="2" xfId="25" applyFont="1" applyFill="1" applyBorder="1" applyAlignment="1">
      <alignment vertical="center"/>
    </xf>
    <xf numFmtId="0" fontId="6" fillId="5" borderId="3" xfId="25" applyFont="1" applyFill="1" applyBorder="1" applyAlignment="1">
      <alignment vertical="center"/>
    </xf>
    <xf numFmtId="0" fontId="36" fillId="5" borderId="6" xfId="25" applyFont="1" applyFill="1" applyBorder="1" applyAlignment="1">
      <alignment horizontal="center" vertical="center"/>
    </xf>
    <xf numFmtId="0" fontId="37" fillId="5" borderId="7" xfId="25" applyFont="1" applyFill="1" applyBorder="1" applyAlignment="1">
      <alignment vertical="center"/>
    </xf>
    <xf numFmtId="0" fontId="6" fillId="5" borderId="8" xfId="25" applyFont="1" applyFill="1" applyBorder="1" applyAlignment="1">
      <alignment vertical="center"/>
    </xf>
    <xf numFmtId="44" fontId="12" fillId="0" borderId="1" xfId="1" applyFont="1" applyBorder="1"/>
    <xf numFmtId="8" fontId="0" fillId="0" borderId="0" xfId="0" applyNumberFormat="1"/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  <xf numFmtId="0" fontId="5" fillId="0" borderId="1" xfId="6" applyFont="1" applyBorder="1" applyAlignment="1">
      <alignment wrapText="1"/>
    </xf>
    <xf numFmtId="0" fontId="13" fillId="0" borderId="0" xfId="0" applyFont="1"/>
    <xf numFmtId="44" fontId="27" fillId="6" borderId="0" xfId="0" applyNumberFormat="1" applyFont="1" applyFill="1"/>
    <xf numFmtId="44" fontId="0" fillId="0" borderId="55" xfId="1" applyFont="1" applyBorder="1"/>
    <xf numFmtId="0" fontId="0" fillId="0" borderId="56" xfId="0" applyBorder="1"/>
    <xf numFmtId="167" fontId="37" fillId="5" borderId="11" xfId="25" applyNumberFormat="1" applyFont="1" applyFill="1" applyBorder="1" applyAlignment="1">
      <alignment vertical="center"/>
    </xf>
    <xf numFmtId="0" fontId="33" fillId="0" borderId="0" xfId="25" applyFont="1" applyFill="1" applyAlignment="1">
      <alignment horizontal="center" vertical="center"/>
    </xf>
    <xf numFmtId="0" fontId="43" fillId="0" borderId="20" xfId="25" applyFont="1" applyFill="1" applyBorder="1" applyAlignment="1">
      <alignment horizontal="center" vertical="center" wrapText="1"/>
    </xf>
    <xf numFmtId="0" fontId="49" fillId="0" borderId="51" xfId="25" applyFont="1" applyBorder="1" applyAlignment="1">
      <alignment horizontal="center" vertical="center"/>
    </xf>
    <xf numFmtId="0" fontId="23" fillId="0" borderId="1" xfId="25" applyFont="1" applyFill="1" applyBorder="1" applyAlignment="1">
      <alignment horizontal="left" vertical="center" wrapText="1"/>
    </xf>
    <xf numFmtId="167" fontId="50" fillId="0" borderId="1" xfId="25" applyNumberFormat="1" applyFont="1" applyFill="1" applyBorder="1" applyAlignment="1">
      <alignment vertical="center"/>
    </xf>
    <xf numFmtId="167" fontId="51" fillId="5" borderId="1" xfId="25" applyNumberFormat="1" applyFont="1" applyFill="1" applyBorder="1" applyAlignment="1">
      <alignment vertical="center"/>
    </xf>
    <xf numFmtId="167" fontId="50" fillId="0" borderId="1" xfId="15" applyFont="1" applyFill="1" applyBorder="1" applyAlignment="1">
      <alignment vertical="center"/>
    </xf>
    <xf numFmtId="167" fontId="51" fillId="9" borderId="1" xfId="15" applyFont="1" applyFill="1" applyBorder="1" applyAlignment="1">
      <alignment vertical="center"/>
    </xf>
    <xf numFmtId="167" fontId="51" fillId="0" borderId="1" xfId="25" applyNumberFormat="1" applyFont="1" applyFill="1" applyBorder="1" applyAlignment="1">
      <alignment vertical="center"/>
    </xf>
    <xf numFmtId="0" fontId="23" fillId="5" borderId="1" xfId="25" applyFont="1" applyFill="1" applyBorder="1" applyAlignment="1">
      <alignment horizontal="left" vertical="center" wrapText="1"/>
    </xf>
    <xf numFmtId="167" fontId="52" fillId="5" borderId="1" xfId="25" applyNumberFormat="1" applyFont="1" applyFill="1" applyBorder="1" applyAlignment="1">
      <alignment vertical="center"/>
    </xf>
    <xf numFmtId="167" fontId="52" fillId="0" borderId="1" xfId="25" applyNumberFormat="1" applyFont="1" applyFill="1" applyBorder="1" applyAlignment="1">
      <alignment vertical="center"/>
    </xf>
    <xf numFmtId="167" fontId="51" fillId="5" borderId="13" xfId="25" applyNumberFormat="1" applyFont="1" applyFill="1" applyBorder="1" applyAlignment="1">
      <alignment vertical="center"/>
    </xf>
    <xf numFmtId="0" fontId="23" fillId="5" borderId="53" xfId="25" applyFont="1" applyFill="1" applyBorder="1" applyAlignment="1">
      <alignment horizontal="left" vertical="center" wrapText="1"/>
    </xf>
    <xf numFmtId="167" fontId="52" fillId="5" borderId="54" xfId="25" applyNumberFormat="1" applyFont="1" applyFill="1" applyBorder="1" applyAlignment="1">
      <alignment vertical="center"/>
    </xf>
    <xf numFmtId="0" fontId="23" fillId="5" borderId="12" xfId="25" applyFont="1" applyFill="1" applyBorder="1" applyAlignment="1">
      <alignment horizontal="left" vertical="center" wrapText="1"/>
    </xf>
    <xf numFmtId="167" fontId="52" fillId="5" borderId="12" xfId="25" applyNumberFormat="1" applyFont="1" applyFill="1" applyBorder="1" applyAlignment="1">
      <alignment vertical="center"/>
    </xf>
    <xf numFmtId="167" fontId="52" fillId="5" borderId="1" xfId="25" applyNumberFormat="1" applyFont="1" applyFill="1" applyBorder="1" applyAlignment="1">
      <alignment horizontal="center" vertical="center"/>
    </xf>
    <xf numFmtId="0" fontId="49" fillId="0" borderId="1" xfId="25" applyFont="1" applyFill="1" applyBorder="1" applyAlignment="1">
      <alignment horizontal="center" vertical="center"/>
    </xf>
    <xf numFmtId="0" fontId="51" fillId="0" borderId="17" xfId="25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44" fontId="27" fillId="0" borderId="0" xfId="1" applyFont="1"/>
    <xf numFmtId="9" fontId="13" fillId="0" borderId="0" xfId="0" applyNumberFormat="1" applyFont="1" applyAlignment="1">
      <alignment horizontal="center"/>
    </xf>
    <xf numFmtId="44" fontId="27" fillId="5" borderId="0" xfId="0" applyNumberFormat="1" applyFont="1" applyFill="1"/>
    <xf numFmtId="0" fontId="12" fillId="0" borderId="1" xfId="0" applyFont="1" applyBorder="1" applyAlignment="1">
      <alignment wrapText="1"/>
    </xf>
    <xf numFmtId="44" fontId="12" fillId="0" borderId="51" xfId="1" applyFont="1" applyBorder="1"/>
    <xf numFmtId="44" fontId="0" fillId="0" borderId="51" xfId="1" applyFont="1" applyBorder="1"/>
    <xf numFmtId="44" fontId="0" fillId="5" borderId="51" xfId="1" applyFont="1" applyFill="1" applyBorder="1"/>
    <xf numFmtId="0" fontId="20" fillId="5" borderId="0" xfId="0" applyFont="1" applyFill="1" applyBorder="1" applyAlignment="1">
      <alignment horizontal="center" wrapText="1"/>
    </xf>
    <xf numFmtId="44" fontId="20" fillId="5" borderId="51" xfId="1" applyFont="1" applyFill="1" applyBorder="1"/>
    <xf numFmtId="0" fontId="20" fillId="5" borderId="51" xfId="0" applyFont="1" applyFill="1" applyBorder="1" applyAlignment="1">
      <alignment horizontal="center" wrapText="1"/>
    </xf>
    <xf numFmtId="0" fontId="20" fillId="12" borderId="1" xfId="0" applyFont="1" applyFill="1" applyBorder="1"/>
    <xf numFmtId="44" fontId="20" fillId="12" borderId="1" xfId="1" applyFont="1" applyFill="1" applyBorder="1"/>
    <xf numFmtId="0" fontId="20" fillId="13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vertical="center"/>
    </xf>
    <xf numFmtId="44" fontId="20" fillId="10" borderId="1" xfId="1" applyFont="1" applyFill="1" applyBorder="1" applyAlignment="1">
      <alignment vertical="center"/>
    </xf>
    <xf numFmtId="0" fontId="20" fillId="14" borderId="1" xfId="0" applyFont="1" applyFill="1" applyBorder="1" applyAlignment="1">
      <alignment vertical="center"/>
    </xf>
    <xf numFmtId="44" fontId="20" fillId="14" borderId="1" xfId="1" applyFont="1" applyFill="1" applyBorder="1" applyAlignment="1">
      <alignment vertical="center"/>
    </xf>
    <xf numFmtId="0" fontId="20" fillId="11" borderId="1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/>
    </xf>
    <xf numFmtId="44" fontId="20" fillId="7" borderId="1" xfId="1" applyFont="1" applyFill="1" applyBorder="1" applyAlignment="1">
      <alignment vertical="center"/>
    </xf>
    <xf numFmtId="44" fontId="0" fillId="16" borderId="0" xfId="0" applyNumberFormat="1" applyFill="1"/>
    <xf numFmtId="0" fontId="19" fillId="5" borderId="1" xfId="0" applyFont="1" applyFill="1" applyBorder="1" applyAlignment="1">
      <alignment wrapText="1"/>
    </xf>
    <xf numFmtId="0" fontId="18" fillId="5" borderId="12" xfId="0" applyFont="1" applyFill="1" applyBorder="1"/>
    <xf numFmtId="0" fontId="19" fillId="5" borderId="12" xfId="0" applyFont="1" applyFill="1" applyBorder="1"/>
    <xf numFmtId="0" fontId="23" fillId="8" borderId="1" xfId="25" applyFont="1" applyFill="1" applyBorder="1" applyAlignment="1">
      <alignment horizontal="left" vertical="center" wrapText="1"/>
    </xf>
    <xf numFmtId="167" fontId="52" fillId="8" borderId="1" xfId="25" applyNumberFormat="1" applyFont="1" applyFill="1" applyBorder="1" applyAlignment="1">
      <alignment vertical="center"/>
    </xf>
    <xf numFmtId="0" fontId="49" fillId="0" borderId="12" xfId="25" applyFont="1" applyBorder="1" applyAlignment="1">
      <alignment horizontal="center" vertical="center"/>
    </xf>
    <xf numFmtId="0" fontId="49" fillId="0" borderId="1" xfId="25" applyFont="1" applyBorder="1" applyAlignment="1">
      <alignment horizontal="center" vertical="center"/>
    </xf>
    <xf numFmtId="0" fontId="49" fillId="5" borderId="1" xfId="25" applyFont="1" applyFill="1" applyBorder="1" applyAlignment="1">
      <alignment horizontal="center" vertical="center"/>
    </xf>
    <xf numFmtId="0" fontId="49" fillId="0" borderId="57" xfId="25" applyFont="1" applyBorder="1" applyAlignment="1">
      <alignment horizontal="center" vertical="center"/>
    </xf>
    <xf numFmtId="167" fontId="52" fillId="17" borderId="1" xfId="25" applyNumberFormat="1" applyFont="1" applyFill="1" applyBorder="1" applyAlignment="1">
      <alignment vertical="center"/>
    </xf>
    <xf numFmtId="0" fontId="4" fillId="0" borderId="1" xfId="6" applyFont="1" applyBorder="1"/>
    <xf numFmtId="0" fontId="16" fillId="18" borderId="1" xfId="0" applyFont="1" applyFill="1" applyBorder="1" applyAlignment="1">
      <alignment horizontal="center"/>
    </xf>
    <xf numFmtId="0" fontId="16" fillId="18" borderId="1" xfId="0" applyFont="1" applyFill="1" applyBorder="1"/>
    <xf numFmtId="44" fontId="16" fillId="18" borderId="1" xfId="1" applyFont="1" applyFill="1" applyBorder="1" applyAlignment="1">
      <alignment horizontal="center"/>
    </xf>
    <xf numFmtId="44" fontId="15" fillId="18" borderId="1" xfId="1" applyFont="1" applyFill="1" applyBorder="1"/>
    <xf numFmtId="44" fontId="16" fillId="18" borderId="1" xfId="1" applyFont="1" applyFill="1" applyBorder="1"/>
    <xf numFmtId="0" fontId="15" fillId="18" borderId="1" xfId="0" applyFont="1" applyFill="1" applyBorder="1" applyAlignment="1">
      <alignment horizontal="center"/>
    </xf>
    <xf numFmtId="0" fontId="15" fillId="18" borderId="1" xfId="0" applyFont="1" applyFill="1" applyBorder="1" applyAlignment="1">
      <alignment wrapText="1"/>
    </xf>
    <xf numFmtId="0" fontId="33" fillId="0" borderId="0" xfId="25" applyFont="1" applyFill="1" applyAlignment="1">
      <alignment horizontal="center" vertical="center"/>
    </xf>
    <xf numFmtId="0" fontId="3" fillId="0" borderId="0" xfId="6" applyFont="1"/>
    <xf numFmtId="0" fontId="29" fillId="0" borderId="0" xfId="0" applyFont="1" applyFill="1" applyBorder="1" applyAlignment="1">
      <alignment horizontal="left"/>
    </xf>
    <xf numFmtId="0" fontId="49" fillId="6" borderId="1" xfId="25" applyFont="1" applyFill="1" applyBorder="1" applyAlignment="1">
      <alignment horizontal="center" vertical="center"/>
    </xf>
    <xf numFmtId="0" fontId="23" fillId="6" borderId="1" xfId="25" applyFont="1" applyFill="1" applyBorder="1" applyAlignment="1">
      <alignment horizontal="left" vertical="center" wrapText="1"/>
    </xf>
    <xf numFmtId="167" fontId="52" fillId="6" borderId="1" xfId="25" applyNumberFormat="1" applyFont="1" applyFill="1" applyBorder="1" applyAlignment="1">
      <alignment vertical="center"/>
    </xf>
    <xf numFmtId="0" fontId="37" fillId="5" borderId="0" xfId="25" applyFont="1" applyFill="1" applyBorder="1" applyAlignment="1">
      <alignment vertical="center"/>
    </xf>
    <xf numFmtId="0" fontId="37" fillId="5" borderId="1" xfId="25" applyFont="1" applyFill="1" applyBorder="1" applyAlignment="1">
      <alignment vertical="center"/>
    </xf>
    <xf numFmtId="167" fontId="37" fillId="5" borderId="1" xfId="25" applyNumberFormat="1" applyFont="1" applyFill="1" applyBorder="1" applyAlignment="1">
      <alignment vertical="center"/>
    </xf>
    <xf numFmtId="44" fontId="33" fillId="0" borderId="0" xfId="25" applyNumberFormat="1" applyFont="1" applyFill="1" applyAlignment="1">
      <alignment horizontal="center" vertical="center"/>
    </xf>
    <xf numFmtId="0" fontId="49" fillId="17" borderId="1" xfId="25" applyFont="1" applyFill="1" applyBorder="1" applyAlignment="1">
      <alignment horizontal="center" vertical="center"/>
    </xf>
    <xf numFmtId="0" fontId="23" fillId="17" borderId="1" xfId="25" applyFont="1" applyFill="1" applyBorder="1" applyAlignment="1">
      <alignment horizontal="left" vertical="center" wrapText="1"/>
    </xf>
    <xf numFmtId="167" fontId="51" fillId="17" borderId="1" xfId="25" applyNumberFormat="1" applyFont="1" applyFill="1" applyBorder="1" applyAlignment="1">
      <alignment vertical="center"/>
    </xf>
    <xf numFmtId="0" fontId="37" fillId="14" borderId="1" xfId="25" applyFont="1" applyFill="1" applyBorder="1" applyAlignment="1">
      <alignment vertical="center"/>
    </xf>
    <xf numFmtId="167" fontId="37" fillId="14" borderId="1" xfId="25" applyNumberFormat="1" applyFont="1" applyFill="1" applyBorder="1" applyAlignment="1">
      <alignment vertical="center"/>
    </xf>
    <xf numFmtId="44" fontId="33" fillId="14" borderId="0" xfId="25" applyNumberFormat="1" applyFont="1" applyFill="1" applyAlignment="1">
      <alignment horizontal="center" vertical="center"/>
    </xf>
    <xf numFmtId="0" fontId="2" fillId="0" borderId="0" xfId="25" applyFont="1" applyAlignment="1">
      <alignment vertical="center"/>
    </xf>
    <xf numFmtId="0" fontId="6" fillId="0" borderId="49" xfId="25" applyFont="1" applyBorder="1" applyAlignment="1">
      <alignment vertical="center"/>
    </xf>
    <xf numFmtId="0" fontId="6" fillId="5" borderId="15" xfId="25" applyFont="1" applyFill="1" applyBorder="1" applyAlignment="1">
      <alignment vertical="center"/>
    </xf>
    <xf numFmtId="0" fontId="36" fillId="5" borderId="58" xfId="25" applyFont="1" applyFill="1" applyBorder="1" applyAlignment="1">
      <alignment horizontal="center" vertical="center"/>
    </xf>
    <xf numFmtId="0" fontId="6" fillId="0" borderId="20" xfId="25" applyFont="1" applyBorder="1" applyAlignment="1">
      <alignment vertical="center"/>
    </xf>
    <xf numFmtId="0" fontId="37" fillId="5" borderId="16" xfId="25" applyFont="1" applyFill="1" applyBorder="1" applyAlignment="1">
      <alignment vertical="center"/>
    </xf>
    <xf numFmtId="167" fontId="37" fillId="5" borderId="18" xfId="25" applyNumberFormat="1" applyFont="1" applyFill="1" applyBorder="1" applyAlignment="1">
      <alignment vertical="center"/>
    </xf>
    <xf numFmtId="0" fontId="37" fillId="20" borderId="1" xfId="25" applyFont="1" applyFill="1" applyBorder="1" applyAlignment="1">
      <alignment vertical="center"/>
    </xf>
    <xf numFmtId="167" fontId="37" fillId="20" borderId="1" xfId="25" applyNumberFormat="1" applyFont="1" applyFill="1" applyBorder="1" applyAlignment="1">
      <alignment vertical="center"/>
    </xf>
    <xf numFmtId="0" fontId="37" fillId="12" borderId="1" xfId="25" applyFont="1" applyFill="1" applyBorder="1" applyAlignment="1">
      <alignment vertical="center"/>
    </xf>
    <xf numFmtId="167" fontId="37" fillId="12" borderId="1" xfId="25" applyNumberFormat="1" applyFont="1" applyFill="1" applyBorder="1" applyAlignment="1">
      <alignment vertical="center"/>
    </xf>
    <xf numFmtId="0" fontId="23" fillId="21" borderId="1" xfId="25" applyFont="1" applyFill="1" applyBorder="1" applyAlignment="1">
      <alignment horizontal="left" vertical="center" wrapText="1"/>
    </xf>
    <xf numFmtId="167" fontId="51" fillId="21" borderId="13" xfId="25" applyNumberFormat="1" applyFont="1" applyFill="1" applyBorder="1" applyAlignment="1">
      <alignment vertical="center"/>
    </xf>
    <xf numFmtId="0" fontId="49" fillId="21" borderId="1" xfId="25" applyFont="1" applyFill="1" applyBorder="1" applyAlignment="1">
      <alignment horizontal="center" vertical="center"/>
    </xf>
    <xf numFmtId="167" fontId="51" fillId="6" borderId="1" xfId="25" applyNumberFormat="1" applyFont="1" applyFill="1" applyBorder="1" applyAlignment="1">
      <alignment vertical="center"/>
    </xf>
    <xf numFmtId="0" fontId="49" fillId="14" borderId="1" xfId="25" applyFont="1" applyFill="1" applyBorder="1" applyAlignment="1">
      <alignment horizontal="center" vertical="center"/>
    </xf>
    <xf numFmtId="0" fontId="51" fillId="14" borderId="17" xfId="25" applyFont="1" applyFill="1" applyBorder="1" applyAlignment="1">
      <alignment vertical="center"/>
    </xf>
    <xf numFmtId="167" fontId="51" fillId="14" borderId="1" xfId="25" applyNumberFormat="1" applyFont="1" applyFill="1" applyBorder="1" applyAlignment="1">
      <alignment vertical="center"/>
    </xf>
    <xf numFmtId="0" fontId="21" fillId="18" borderId="1" xfId="25" applyFont="1" applyFill="1" applyBorder="1" applyAlignment="1">
      <alignment horizontal="center" vertical="center" wrapText="1"/>
    </xf>
    <xf numFmtId="0" fontId="21" fillId="19" borderId="1" xfId="25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" fillId="0" borderId="1" xfId="6" applyFont="1" applyBorder="1" applyAlignment="1">
      <alignment wrapText="1"/>
    </xf>
    <xf numFmtId="0" fontId="18" fillId="0" borderId="16" xfId="0" applyFont="1" applyFill="1" applyBorder="1"/>
    <xf numFmtId="0" fontId="19" fillId="0" borderId="14" xfId="0" applyFont="1" applyFill="1" applyBorder="1" applyAlignment="1">
      <alignment horizontal="left"/>
    </xf>
    <xf numFmtId="0" fontId="19" fillId="0" borderId="16" xfId="0" applyFont="1" applyFill="1" applyBorder="1"/>
    <xf numFmtId="0" fontId="33" fillId="0" borderId="0" xfId="25" applyFont="1" applyFill="1" applyAlignment="1">
      <alignment horizontal="center" vertical="center"/>
    </xf>
    <xf numFmtId="0" fontId="18" fillId="5" borderId="12" xfId="0" applyFont="1" applyFill="1" applyBorder="1" applyAlignment="1">
      <alignment horizontal="left"/>
    </xf>
    <xf numFmtId="44" fontId="0" fillId="5" borderId="0" xfId="1" applyFont="1" applyFill="1"/>
    <xf numFmtId="0" fontId="6" fillId="0" borderId="0" xfId="25" applyFont="1" applyBorder="1" applyAlignment="1">
      <alignment vertical="center"/>
    </xf>
    <xf numFmtId="0" fontId="23" fillId="14" borderId="1" xfId="25" applyFont="1" applyFill="1" applyBorder="1" applyAlignment="1">
      <alignment horizontal="left" vertical="center" wrapText="1"/>
    </xf>
    <xf numFmtId="164" fontId="0" fillId="0" borderId="50" xfId="0" applyNumberFormat="1" applyBorder="1"/>
    <xf numFmtId="164" fontId="6" fillId="0" borderId="0" xfId="25" applyNumberFormat="1" applyFont="1" applyAlignment="1">
      <alignment vertical="center"/>
    </xf>
    <xf numFmtId="164" fontId="9" fillId="0" borderId="26" xfId="6" applyNumberFormat="1" applyBorder="1"/>
    <xf numFmtId="167" fontId="37" fillId="5" borderId="12" xfId="25" applyNumberFormat="1" applyFont="1" applyFill="1" applyBorder="1" applyAlignment="1">
      <alignment vertical="center"/>
    </xf>
    <xf numFmtId="0" fontId="36" fillId="5" borderId="13" xfId="25" applyFont="1" applyFill="1" applyBorder="1" applyAlignment="1">
      <alignment horizontal="center" vertical="center"/>
    </xf>
    <xf numFmtId="164" fontId="43" fillId="0" borderId="0" xfId="25" applyNumberFormat="1" applyFont="1" applyFill="1" applyAlignment="1">
      <alignment vertical="center"/>
    </xf>
    <xf numFmtId="0" fontId="18" fillId="0" borderId="1" xfId="0" applyFont="1" applyFill="1" applyBorder="1" applyAlignment="1">
      <alignment wrapText="1"/>
    </xf>
    <xf numFmtId="0" fontId="18" fillId="5" borderId="0" xfId="0" applyFont="1" applyFill="1"/>
    <xf numFmtId="0" fontId="19" fillId="5" borderId="0" xfId="0" applyFont="1" applyFill="1" applyBorder="1" applyAlignment="1"/>
    <xf numFmtId="0" fontId="19" fillId="5" borderId="0" xfId="0" applyFont="1" applyFill="1" applyBorder="1" applyAlignment="1">
      <alignment horizontal="left"/>
    </xf>
    <xf numFmtId="0" fontId="19" fillId="5" borderId="0" xfId="0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0" fontId="19" fillId="5" borderId="4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left"/>
    </xf>
    <xf numFmtId="0" fontId="19" fillId="5" borderId="13" xfId="0" applyFont="1" applyFill="1" applyBorder="1"/>
    <xf numFmtId="0" fontId="18" fillId="5" borderId="14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29" fillId="5" borderId="0" xfId="0" applyFont="1" applyFill="1" applyBorder="1" applyAlignment="1"/>
    <xf numFmtId="0" fontId="29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49" fontId="20" fillId="5" borderId="0" xfId="0" applyNumberFormat="1" applyFont="1" applyFill="1" applyAlignment="1">
      <alignment horizontal="center"/>
    </xf>
    <xf numFmtId="44" fontId="21" fillId="5" borderId="1" xfId="1" applyFont="1" applyFill="1" applyBorder="1"/>
    <xf numFmtId="0" fontId="20" fillId="0" borderId="1" xfId="0" applyFont="1" applyBorder="1" applyAlignment="1">
      <alignment horizontal="center"/>
    </xf>
    <xf numFmtId="44" fontId="0" fillId="0" borderId="1" xfId="0" applyNumberFormat="1" applyBorder="1"/>
    <xf numFmtId="44" fontId="20" fillId="0" borderId="0" xfId="1" applyFont="1"/>
    <xf numFmtId="9" fontId="0" fillId="0" borderId="0" xfId="27" applyFont="1"/>
    <xf numFmtId="9" fontId="0" fillId="0" borderId="0" xfId="0" applyNumberFormat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19" fillId="0" borderId="4" xfId="4" applyFont="1" applyBorder="1" applyAlignment="1">
      <alignment horizontal="center" vertical="center"/>
    </xf>
    <xf numFmtId="0" fontId="19" fillId="0" borderId="9" xfId="4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9" fillId="0" borderId="6" xfId="4" applyFont="1" applyBorder="1" applyAlignment="1">
      <alignment horizontal="center" vertical="center"/>
    </xf>
    <xf numFmtId="0" fontId="19" fillId="0" borderId="11" xfId="4" applyFont="1" applyBorder="1" applyAlignment="1">
      <alignment horizontal="center" vertical="center"/>
    </xf>
    <xf numFmtId="0" fontId="29" fillId="0" borderId="0" xfId="4" applyFont="1" applyBorder="1" applyAlignment="1">
      <alignment horizontal="left"/>
    </xf>
    <xf numFmtId="0" fontId="19" fillId="0" borderId="1" xfId="0" applyFont="1" applyFill="1" applyBorder="1" applyAlignment="1">
      <alignment horizontal="center" vertical="center"/>
    </xf>
    <xf numFmtId="0" fontId="19" fillId="5" borderId="52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5" borderId="4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33" fillId="0" borderId="0" xfId="25" applyFont="1" applyFill="1" applyAlignment="1">
      <alignment horizontal="center" vertical="center"/>
    </xf>
    <xf numFmtId="0" fontId="35" fillId="0" borderId="0" xfId="25" applyFont="1" applyAlignment="1">
      <alignment horizontal="center" vertical="center"/>
    </xf>
  </cellXfs>
  <cellStyles count="28">
    <cellStyle name="Euro" xfId="2"/>
    <cellStyle name="Excel Built-in Normal" xfId="11"/>
    <cellStyle name="Excel Built-in Normal 1 2" xfId="17"/>
    <cellStyle name="Excel Built-in Normal_Cuentas de proyectos 311211" xfId="18"/>
    <cellStyle name="Millares 2" xfId="19"/>
    <cellStyle name="Millares 3" xfId="20"/>
    <cellStyle name="Moneda" xfId="1" builtinId="4"/>
    <cellStyle name="Moneda 2" xfId="3"/>
    <cellStyle name="Moneda 2 2" xfId="21"/>
    <cellStyle name="Moneda 3" xfId="5"/>
    <cellStyle name="Moneda 3 2" xfId="15"/>
    <cellStyle name="Moneda 4" xfId="9"/>
    <cellStyle name="Moneda 5" xfId="12"/>
    <cellStyle name="Moneda 6" xfId="16"/>
    <cellStyle name="Moneda 7" xfId="26"/>
    <cellStyle name="Normal" xfId="0" builtinId="0"/>
    <cellStyle name="Normal 2" xfId="4"/>
    <cellStyle name="Normal 2 2" xfId="7"/>
    <cellStyle name="Normal 2_Disp220910" xfId="22"/>
    <cellStyle name="Normal 3" xfId="6"/>
    <cellStyle name="Normal 4" xfId="8"/>
    <cellStyle name="Normal 5" xfId="13"/>
    <cellStyle name="Normal 6" xfId="25"/>
    <cellStyle name="Normal 6 2" xfId="23"/>
    <cellStyle name="Normal 6_Cuentas Bancarias 2" xfId="14"/>
    <cellStyle name="Normal 7" xfId="24"/>
    <cellStyle name="Porcentaje" xfId="27" builtinId="5"/>
    <cellStyle name="Porcentual 2" xfId="10"/>
  </cellStyles>
  <dxfs count="0"/>
  <tableStyles count="0" defaultTableStyle="TableStyleMedium9" defaultPivotStyle="PivotStyleLight16"/>
  <colors>
    <mruColors>
      <color rgb="FFDDEFAF"/>
      <color rgb="FFF5DBEA"/>
      <color rgb="FFE9B1D1"/>
      <color rgb="FFE090BE"/>
      <color rgb="FFF2AA9C"/>
      <color rgb="FFEE94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URSOS%20HUMANOS%20PROPUESTA%20AJUSTA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RESUPUESTO%202016%20NUEVO%20-%20copia\RECURSOS%20HUMANOS%20PROPUESTA%20AJUSTA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lujo%202015%20FODES%2075%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jo"/>
      <sheetName val="DES.MPAL."/>
      <sheetName val="Sindicatura"/>
      <sheetName val="Secre.Mpal."/>
      <sheetName val="GERENCIA  GENERAL"/>
      <sheetName val="DEPARTAMENTO JURIDICO "/>
      <sheetName val="AUDITORIA INTERNA"/>
      <sheetName val="Contabilidad"/>
      <sheetName val="Tesoreria"/>
      <sheetName val="UATM"/>
      <sheetName val="UACI"/>
      <sheetName val="Admin. de Mercado y pol"/>
      <sheetName val="REF"/>
      <sheetName val="CEM. Y RAST."/>
      <sheetName val="RR.HH"/>
      <sheetName val="DESARROLLO TECG."/>
      <sheetName val="ACCESO A LA INFORMACION"/>
      <sheetName val="GESTION DE COOP"/>
      <sheetName val="MED.AMB."/>
      <sheetName val="SER.GLES."/>
      <sheetName val="GESTION DE RIESGOS"/>
      <sheetName val="CONV.CIUDADANA"/>
      <sheetName val="CAM"/>
      <sheetName val="PROM.SOCIAL"/>
      <sheetName val="PLAN. Y PROY."/>
      <sheetName val="DISTRITO 1"/>
      <sheetName val="PRESUPUESTO"/>
      <sheetName val="COMUNICACIONES"/>
      <sheetName val="UDEL"/>
      <sheetName val="totales"/>
      <sheetName val="totales (2)"/>
      <sheetName val="totales (3)"/>
    </sheetNames>
    <sheetDataSet>
      <sheetData sheetId="0" refreshError="1">
        <row r="16">
          <cell r="I16">
            <v>7200</v>
          </cell>
          <cell r="J16">
            <v>486.00000000000006</v>
          </cell>
        </row>
      </sheetData>
      <sheetData sheetId="1" refreshError="1">
        <row r="16">
          <cell r="I16">
            <v>2320</v>
          </cell>
          <cell r="J16">
            <v>156.6</v>
          </cell>
        </row>
      </sheetData>
      <sheetData sheetId="2" refreshError="1">
        <row r="14">
          <cell r="I14">
            <v>1550</v>
          </cell>
          <cell r="J14">
            <v>104.625</v>
          </cell>
        </row>
      </sheetData>
      <sheetData sheetId="3" refreshError="1">
        <row r="15">
          <cell r="I15">
            <v>1640</v>
          </cell>
          <cell r="J15">
            <v>110.70000000000002</v>
          </cell>
        </row>
      </sheetData>
      <sheetData sheetId="4" refreshError="1">
        <row r="14">
          <cell r="I14">
            <v>1620</v>
          </cell>
          <cell r="J14">
            <v>109.35</v>
          </cell>
        </row>
      </sheetData>
      <sheetData sheetId="5" refreshError="1">
        <row r="13">
          <cell r="I13">
            <v>800</v>
          </cell>
          <cell r="J13">
            <v>54</v>
          </cell>
        </row>
      </sheetData>
      <sheetData sheetId="6" refreshError="1">
        <row r="13">
          <cell r="I13">
            <v>750</v>
          </cell>
          <cell r="J13">
            <v>50.625</v>
          </cell>
        </row>
      </sheetData>
      <sheetData sheetId="7" refreshError="1">
        <row r="15">
          <cell r="I15">
            <v>1495</v>
          </cell>
          <cell r="J15">
            <v>100.91249999999999</v>
          </cell>
        </row>
      </sheetData>
      <sheetData sheetId="8" refreshError="1">
        <row r="18">
          <cell r="I18">
            <v>2690</v>
          </cell>
          <cell r="J18">
            <v>181.57499999999999</v>
          </cell>
        </row>
      </sheetData>
      <sheetData sheetId="9" refreshError="1">
        <row r="22">
          <cell r="I22">
            <v>4195</v>
          </cell>
          <cell r="J22">
            <v>283.16250000000002</v>
          </cell>
        </row>
      </sheetData>
      <sheetData sheetId="10" refreshError="1">
        <row r="15">
          <cell r="I15">
            <v>1470</v>
          </cell>
          <cell r="J15">
            <v>99.224999999999994</v>
          </cell>
        </row>
      </sheetData>
      <sheetData sheetId="11" refreshError="1">
        <row r="15">
          <cell r="I15">
            <v>1300</v>
          </cell>
          <cell r="J15">
            <v>87.75</v>
          </cell>
        </row>
      </sheetData>
      <sheetData sheetId="12" refreshError="1">
        <row r="18">
          <cell r="I18">
            <v>2440</v>
          </cell>
          <cell r="J18">
            <v>164.7</v>
          </cell>
        </row>
      </sheetData>
      <sheetData sheetId="13" refreshError="1">
        <row r="13">
          <cell r="I13">
            <v>400</v>
          </cell>
          <cell r="J13">
            <v>27</v>
          </cell>
        </row>
      </sheetData>
      <sheetData sheetId="14" refreshError="1">
        <row r="17">
          <cell r="I17">
            <v>1950</v>
          </cell>
          <cell r="J17">
            <v>131.625</v>
          </cell>
        </row>
      </sheetData>
      <sheetData sheetId="15" refreshError="1">
        <row r="13">
          <cell r="I13">
            <v>600</v>
          </cell>
          <cell r="J13">
            <v>40.5</v>
          </cell>
        </row>
      </sheetData>
      <sheetData sheetId="16" refreshError="1">
        <row r="13">
          <cell r="I13">
            <v>400</v>
          </cell>
          <cell r="J13">
            <v>27</v>
          </cell>
        </row>
      </sheetData>
      <sheetData sheetId="17" refreshError="1">
        <row r="16">
          <cell r="I16">
            <v>1175</v>
          </cell>
          <cell r="J16">
            <v>79.3125</v>
          </cell>
        </row>
      </sheetData>
      <sheetData sheetId="18" refreshError="1">
        <row r="17">
          <cell r="I17">
            <v>920</v>
          </cell>
          <cell r="J17">
            <v>62.1</v>
          </cell>
        </row>
      </sheetData>
      <sheetData sheetId="19" refreshError="1">
        <row r="46">
          <cell r="I46">
            <v>12520</v>
          </cell>
          <cell r="J46">
            <v>845.1</v>
          </cell>
        </row>
      </sheetData>
      <sheetData sheetId="20" refreshError="1">
        <row r="16">
          <cell r="I16">
            <v>1370</v>
          </cell>
          <cell r="J16">
            <v>92.474999999999994</v>
          </cell>
        </row>
      </sheetData>
      <sheetData sheetId="21" refreshError="1">
        <row r="20">
          <cell r="I20">
            <v>3920</v>
          </cell>
          <cell r="J20">
            <v>264.60000000000002</v>
          </cell>
        </row>
      </sheetData>
      <sheetData sheetId="22" refreshError="1">
        <row r="48">
          <cell r="I48">
            <v>12885</v>
          </cell>
          <cell r="J48">
            <v>869.73749999999995</v>
          </cell>
        </row>
      </sheetData>
      <sheetData sheetId="23" refreshError="1">
        <row r="34">
          <cell r="I34">
            <v>7950</v>
          </cell>
          <cell r="J34">
            <v>536.625</v>
          </cell>
        </row>
      </sheetData>
      <sheetData sheetId="24" refreshError="1">
        <row r="16">
          <cell r="I16">
            <v>2200</v>
          </cell>
          <cell r="J16">
            <v>148.5</v>
          </cell>
        </row>
      </sheetData>
      <sheetData sheetId="25" refreshError="1">
        <row r="19">
          <cell r="I19">
            <v>2870</v>
          </cell>
          <cell r="J19">
            <v>193.72499999999999</v>
          </cell>
        </row>
      </sheetData>
      <sheetData sheetId="26" refreshError="1">
        <row r="13">
          <cell r="I13">
            <v>900</v>
          </cell>
          <cell r="J13">
            <v>60.750000000000007</v>
          </cell>
        </row>
      </sheetData>
      <sheetData sheetId="27" refreshError="1">
        <row r="13">
          <cell r="I13">
            <v>550</v>
          </cell>
          <cell r="J13">
            <v>37.125</v>
          </cell>
        </row>
      </sheetData>
      <sheetData sheetId="28" refreshError="1">
        <row r="20">
          <cell r="I20">
            <v>3150</v>
          </cell>
          <cell r="J20">
            <v>212.625</v>
          </cell>
        </row>
      </sheetData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jo"/>
      <sheetName val="DES.MPAL."/>
      <sheetName val="Sindicatura"/>
      <sheetName val="Secre.Mpal."/>
      <sheetName val="GERENCIA  GENERAL"/>
      <sheetName val="DEPARTAMENTO JURIDICO "/>
      <sheetName val="AUDITORIA INTERNA"/>
      <sheetName val="Contabilidad"/>
      <sheetName val="Tesoreria"/>
      <sheetName val="UATM"/>
      <sheetName val="UACI"/>
      <sheetName val="Admin. de Mercado y pol"/>
      <sheetName val="REF"/>
      <sheetName val="CEM. Y RAST."/>
      <sheetName val="RR.HH"/>
      <sheetName val="DESARROLLO TECG."/>
      <sheetName val="ACCESO A LA INFORMACION"/>
      <sheetName val="GESTION DE COOP"/>
      <sheetName val="MED.AMB."/>
      <sheetName val="SER.GLES."/>
      <sheetName val="GESTION DE RIESGOS"/>
      <sheetName val="CONV.CIUDADANA"/>
      <sheetName val="CAM"/>
      <sheetName val="PROM.SOCIAL"/>
      <sheetName val="PLAN. Y PROY."/>
      <sheetName val="DISTRITO 1"/>
      <sheetName val="PRESUPUESTO"/>
      <sheetName val="COMUNICACIONES"/>
      <sheetName val="UDEL"/>
      <sheetName val="totales"/>
      <sheetName val="totales (2)"/>
      <sheetName val="totales (3)"/>
    </sheetNames>
    <sheetDataSet>
      <sheetData sheetId="0" refreshError="1">
        <row r="16">
          <cell r="N16">
            <v>86400</v>
          </cell>
        </row>
        <row r="20">
          <cell r="N20">
            <v>6480</v>
          </cell>
        </row>
        <row r="21">
          <cell r="N21">
            <v>5832.0000000000009</v>
          </cell>
        </row>
        <row r="22">
          <cell r="N22">
            <v>864</v>
          </cell>
        </row>
      </sheetData>
      <sheetData sheetId="1" refreshError="1">
        <row r="16">
          <cell r="N16">
            <v>27840</v>
          </cell>
          <cell r="O16">
            <v>1125.0999999999999</v>
          </cell>
        </row>
        <row r="20">
          <cell r="N20">
            <v>2088</v>
          </cell>
        </row>
        <row r="21">
          <cell r="N21">
            <v>1879.1999999999998</v>
          </cell>
        </row>
        <row r="22">
          <cell r="N22">
            <v>278.39999999999998</v>
          </cell>
        </row>
      </sheetData>
      <sheetData sheetId="2" refreshError="1">
        <row r="14">
          <cell r="L14">
            <v>18600</v>
          </cell>
          <cell r="M14">
            <v>727.55</v>
          </cell>
        </row>
        <row r="18">
          <cell r="L18">
            <v>1395</v>
          </cell>
        </row>
        <row r="19">
          <cell r="L19">
            <v>1255.5</v>
          </cell>
        </row>
        <row r="20">
          <cell r="L20">
            <v>186</v>
          </cell>
        </row>
      </sheetData>
      <sheetData sheetId="3" refreshError="1">
        <row r="15">
          <cell r="L15">
            <v>19680</v>
          </cell>
          <cell r="M15">
            <v>1125.0999999999999</v>
          </cell>
        </row>
        <row r="19">
          <cell r="L19">
            <v>1476</v>
          </cell>
        </row>
        <row r="20">
          <cell r="L20">
            <v>1328.4</v>
          </cell>
        </row>
        <row r="21">
          <cell r="L21">
            <v>196.79999999999998</v>
          </cell>
        </row>
      </sheetData>
      <sheetData sheetId="4" refreshError="1">
        <row r="14">
          <cell r="L14">
            <v>18840</v>
          </cell>
          <cell r="M14">
            <v>747.55</v>
          </cell>
        </row>
        <row r="19">
          <cell r="L19">
            <v>1458</v>
          </cell>
        </row>
        <row r="20">
          <cell r="L20">
            <v>1312.1999999999998</v>
          </cell>
        </row>
        <row r="21">
          <cell r="L21">
            <v>194.39999999999998</v>
          </cell>
        </row>
      </sheetData>
      <sheetData sheetId="5" refreshError="1">
        <row r="13">
          <cell r="L13">
            <v>9600</v>
          </cell>
          <cell r="M13">
            <v>377.55</v>
          </cell>
        </row>
        <row r="17">
          <cell r="L17">
            <v>720</v>
          </cell>
        </row>
        <row r="18">
          <cell r="L18">
            <v>648</v>
          </cell>
        </row>
        <row r="19">
          <cell r="L19">
            <v>96</v>
          </cell>
        </row>
      </sheetData>
      <sheetData sheetId="6" refreshError="1">
        <row r="13">
          <cell r="L13">
            <v>9000</v>
          </cell>
          <cell r="M13">
            <v>377.55</v>
          </cell>
        </row>
        <row r="17">
          <cell r="L17">
            <v>675</v>
          </cell>
        </row>
        <row r="18">
          <cell r="L18">
            <v>607.5</v>
          </cell>
        </row>
        <row r="19">
          <cell r="L19">
            <v>90</v>
          </cell>
        </row>
      </sheetData>
      <sheetData sheetId="7" refreshError="1">
        <row r="15">
          <cell r="L15">
            <v>17940</v>
          </cell>
          <cell r="M15">
            <v>1105.0999999999999</v>
          </cell>
        </row>
        <row r="19">
          <cell r="L19">
            <v>1345.5</v>
          </cell>
        </row>
        <row r="20">
          <cell r="L20">
            <v>1210.9499999999998</v>
          </cell>
        </row>
        <row r="21">
          <cell r="L21">
            <v>179.4</v>
          </cell>
        </row>
      </sheetData>
      <sheetData sheetId="8" refreshError="1">
        <row r="18">
          <cell r="L18">
            <v>32280</v>
          </cell>
          <cell r="M18">
            <v>2167.5500000000002</v>
          </cell>
        </row>
        <row r="22">
          <cell r="L22">
            <v>2421</v>
          </cell>
        </row>
        <row r="23">
          <cell r="L23">
            <v>2178.8999999999996</v>
          </cell>
        </row>
        <row r="24">
          <cell r="L24">
            <v>322.8</v>
          </cell>
        </row>
      </sheetData>
      <sheetData sheetId="9" refreshError="1">
        <row r="22">
          <cell r="L22">
            <v>50340</v>
          </cell>
          <cell r="M22">
            <v>3537.75</v>
          </cell>
        </row>
        <row r="26">
          <cell r="L26">
            <v>3775.5</v>
          </cell>
        </row>
        <row r="27">
          <cell r="L27">
            <v>3397.9500000000003</v>
          </cell>
        </row>
        <row r="28">
          <cell r="L28">
            <v>503.40000000000003</v>
          </cell>
        </row>
      </sheetData>
      <sheetData sheetId="10" refreshError="1">
        <row r="15">
          <cell r="L15">
            <v>17640</v>
          </cell>
        </row>
        <row r="19">
          <cell r="L19">
            <v>1323</v>
          </cell>
        </row>
        <row r="20">
          <cell r="L20">
            <v>1190.6999999999998</v>
          </cell>
        </row>
        <row r="21">
          <cell r="L21">
            <v>176.4</v>
          </cell>
        </row>
        <row r="23">
          <cell r="M23">
            <v>1125.0999999999999</v>
          </cell>
        </row>
      </sheetData>
      <sheetData sheetId="11" refreshError="1">
        <row r="15">
          <cell r="L15">
            <v>15600</v>
          </cell>
          <cell r="M15">
            <v>1077.55</v>
          </cell>
        </row>
        <row r="19">
          <cell r="L19">
            <v>1170</v>
          </cell>
        </row>
        <row r="20">
          <cell r="L20">
            <v>1053</v>
          </cell>
        </row>
        <row r="21">
          <cell r="L21">
            <v>156</v>
          </cell>
        </row>
      </sheetData>
      <sheetData sheetId="12" refreshError="1">
        <row r="18">
          <cell r="L18">
            <v>29280</v>
          </cell>
          <cell r="M18">
            <v>2175.1</v>
          </cell>
        </row>
        <row r="22">
          <cell r="L22">
            <v>2196</v>
          </cell>
        </row>
        <row r="23">
          <cell r="L23">
            <v>1976.3999999999999</v>
          </cell>
        </row>
        <row r="24">
          <cell r="L24">
            <v>292.8</v>
          </cell>
        </row>
      </sheetData>
      <sheetData sheetId="13" refreshError="1">
        <row r="13">
          <cell r="L13">
            <v>4800</v>
          </cell>
          <cell r="M13">
            <v>377.55</v>
          </cell>
        </row>
        <row r="17">
          <cell r="L17">
            <v>360</v>
          </cell>
        </row>
        <row r="18">
          <cell r="L18">
            <v>324</v>
          </cell>
        </row>
        <row r="19">
          <cell r="L19">
            <v>48</v>
          </cell>
        </row>
      </sheetData>
      <sheetData sheetId="14" refreshError="1">
        <row r="17">
          <cell r="L17">
            <v>19200</v>
          </cell>
          <cell r="M17">
            <v>1777.55</v>
          </cell>
        </row>
        <row r="21">
          <cell r="L21">
            <v>1755</v>
          </cell>
        </row>
        <row r="22">
          <cell r="L22">
            <v>1579.5</v>
          </cell>
        </row>
        <row r="23">
          <cell r="L23">
            <v>234</v>
          </cell>
        </row>
      </sheetData>
      <sheetData sheetId="15" refreshError="1">
        <row r="13">
          <cell r="L13">
            <v>7200</v>
          </cell>
          <cell r="M13">
            <v>377.55</v>
          </cell>
        </row>
        <row r="17">
          <cell r="L17">
            <v>540</v>
          </cell>
        </row>
        <row r="18">
          <cell r="L18">
            <v>486</v>
          </cell>
        </row>
        <row r="19">
          <cell r="L19">
            <v>72</v>
          </cell>
        </row>
      </sheetData>
      <sheetData sheetId="16" refreshError="1">
        <row r="13">
          <cell r="L13">
            <v>4800</v>
          </cell>
        </row>
        <row r="17">
          <cell r="L17">
            <v>360</v>
          </cell>
        </row>
        <row r="18">
          <cell r="L18">
            <v>324</v>
          </cell>
        </row>
        <row r="19">
          <cell r="L19">
            <v>48</v>
          </cell>
        </row>
        <row r="21">
          <cell r="M21">
            <v>377.55</v>
          </cell>
        </row>
      </sheetData>
      <sheetData sheetId="17" refreshError="1">
        <row r="16">
          <cell r="L16">
            <v>14100</v>
          </cell>
          <cell r="M16">
            <v>727.55</v>
          </cell>
        </row>
        <row r="20">
          <cell r="L20">
            <v>1057.5</v>
          </cell>
        </row>
        <row r="21">
          <cell r="L21">
            <v>951.75</v>
          </cell>
        </row>
        <row r="22">
          <cell r="L22">
            <v>141</v>
          </cell>
        </row>
      </sheetData>
      <sheetData sheetId="18" refreshError="1">
        <row r="17">
          <cell r="L17">
            <v>11040</v>
          </cell>
          <cell r="M17">
            <v>747.55</v>
          </cell>
        </row>
        <row r="21">
          <cell r="L21">
            <v>828</v>
          </cell>
        </row>
        <row r="22">
          <cell r="L22">
            <v>745.2</v>
          </cell>
        </row>
        <row r="23">
          <cell r="L23">
            <v>110.4</v>
          </cell>
        </row>
      </sheetData>
      <sheetData sheetId="19" refreshError="1">
        <row r="46">
          <cell r="L46">
            <v>149400</v>
          </cell>
          <cell r="M46">
            <v>12057.75</v>
          </cell>
        </row>
        <row r="50">
          <cell r="L50">
            <v>10084.5</v>
          </cell>
        </row>
        <row r="51">
          <cell r="L51">
            <v>11205</v>
          </cell>
        </row>
        <row r="52">
          <cell r="L52">
            <v>1494</v>
          </cell>
        </row>
      </sheetData>
      <sheetData sheetId="20" refreshError="1">
        <row r="16">
          <cell r="L16">
            <v>16440</v>
          </cell>
          <cell r="M16">
            <v>1105.0999999999999</v>
          </cell>
        </row>
        <row r="20">
          <cell r="L20">
            <v>1233</v>
          </cell>
        </row>
        <row r="21">
          <cell r="L21">
            <v>1109.6999999999998</v>
          </cell>
        </row>
        <row r="22">
          <cell r="L22">
            <v>164.4</v>
          </cell>
        </row>
      </sheetData>
      <sheetData sheetId="21" refreshError="1">
        <row r="20">
          <cell r="L20">
            <v>47040</v>
          </cell>
          <cell r="M20">
            <v>2985.3</v>
          </cell>
        </row>
        <row r="24">
          <cell r="L24">
            <v>3528</v>
          </cell>
        </row>
        <row r="25">
          <cell r="L25">
            <v>3175.2000000000003</v>
          </cell>
        </row>
        <row r="26">
          <cell r="L26">
            <v>470.40000000000003</v>
          </cell>
        </row>
      </sheetData>
      <sheetData sheetId="22" refreshError="1">
        <row r="48">
          <cell r="L48">
            <v>154620</v>
          </cell>
          <cell r="M48">
            <v>12642.55</v>
          </cell>
        </row>
        <row r="52">
          <cell r="L52">
            <v>11596.5</v>
          </cell>
        </row>
        <row r="53">
          <cell r="L53">
            <v>10436.849999999999</v>
          </cell>
        </row>
        <row r="54">
          <cell r="L54">
            <v>1546.1999999999998</v>
          </cell>
        </row>
      </sheetData>
      <sheetData sheetId="23" refreshError="1">
        <row r="34">
          <cell r="L34">
            <v>95400</v>
          </cell>
        </row>
        <row r="38">
          <cell r="L38">
            <v>7155</v>
          </cell>
        </row>
        <row r="39">
          <cell r="L39">
            <v>6439.5</v>
          </cell>
        </row>
        <row r="40">
          <cell r="L40">
            <v>954</v>
          </cell>
        </row>
        <row r="42">
          <cell r="M42">
            <v>7755.1</v>
          </cell>
        </row>
      </sheetData>
      <sheetData sheetId="24" refreshError="1">
        <row r="16">
          <cell r="L16">
            <v>25500</v>
          </cell>
        </row>
        <row r="20">
          <cell r="L20">
            <v>1980</v>
          </cell>
        </row>
        <row r="21">
          <cell r="L21">
            <v>1782</v>
          </cell>
        </row>
        <row r="22">
          <cell r="L22">
            <v>264</v>
          </cell>
        </row>
        <row r="24">
          <cell r="M24">
            <v>1455.1</v>
          </cell>
        </row>
      </sheetData>
      <sheetData sheetId="25" refreshError="1">
        <row r="19">
          <cell r="L19">
            <v>34440</v>
          </cell>
          <cell r="M19">
            <v>2505.1</v>
          </cell>
        </row>
        <row r="23">
          <cell r="L23">
            <v>2583</v>
          </cell>
        </row>
        <row r="24">
          <cell r="L24">
            <v>2324.6999999999998</v>
          </cell>
        </row>
        <row r="25">
          <cell r="L25">
            <v>344.4</v>
          </cell>
        </row>
      </sheetData>
      <sheetData sheetId="26" refreshError="1">
        <row r="13">
          <cell r="L13">
            <v>10800</v>
          </cell>
          <cell r="M13">
            <v>377.55</v>
          </cell>
        </row>
        <row r="17">
          <cell r="L17">
            <v>810</v>
          </cell>
        </row>
        <row r="18">
          <cell r="L18">
            <v>729.00000000000011</v>
          </cell>
        </row>
        <row r="19">
          <cell r="L19">
            <v>108</v>
          </cell>
        </row>
      </sheetData>
      <sheetData sheetId="27" refreshError="1">
        <row r="13">
          <cell r="L13">
            <v>6600</v>
          </cell>
        </row>
        <row r="17">
          <cell r="L17">
            <v>495</v>
          </cell>
        </row>
        <row r="18">
          <cell r="L18">
            <v>445.5</v>
          </cell>
        </row>
        <row r="19">
          <cell r="L19">
            <v>66</v>
          </cell>
        </row>
        <row r="21">
          <cell r="M21">
            <v>377.55</v>
          </cell>
        </row>
      </sheetData>
      <sheetData sheetId="28" refreshError="1">
        <row r="20">
          <cell r="L20">
            <v>37800</v>
          </cell>
          <cell r="M20">
            <v>2937.75</v>
          </cell>
        </row>
        <row r="24">
          <cell r="L24">
            <v>2835</v>
          </cell>
        </row>
        <row r="25">
          <cell r="L25">
            <v>2551.5</v>
          </cell>
        </row>
        <row r="26">
          <cell r="L26">
            <v>378</v>
          </cell>
        </row>
      </sheetData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 cierre"/>
      <sheetName val="Flujo2014"/>
      <sheetName val="Flujo real"/>
    </sheetNames>
    <sheetDataSet>
      <sheetData sheetId="0" refreshError="1"/>
      <sheetData sheetId="1" refreshError="1"/>
      <sheetData sheetId="2">
        <row r="13">
          <cell r="O13">
            <v>761355.72000000009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C55"/>
  <sheetViews>
    <sheetView topLeftCell="A19" workbookViewId="0">
      <selection activeCell="R36" sqref="R36"/>
    </sheetView>
  </sheetViews>
  <sheetFormatPr baseColWidth="10" defaultRowHeight="12.75" x14ac:dyDescent="0.2"/>
  <cols>
    <col min="1" max="1" width="0.42578125" customWidth="1"/>
    <col min="3" max="3" width="32.85546875" customWidth="1"/>
    <col min="4" max="4" width="14" customWidth="1"/>
    <col min="5" max="5" width="14.28515625" customWidth="1"/>
    <col min="6" max="6" width="14.5703125" customWidth="1"/>
    <col min="7" max="8" width="14.85546875" customWidth="1"/>
    <col min="9" max="9" width="14.42578125" customWidth="1"/>
    <col min="10" max="10" width="14.140625" customWidth="1"/>
    <col min="11" max="11" width="15" customWidth="1"/>
    <col min="12" max="12" width="14.42578125" customWidth="1"/>
    <col min="13" max="13" width="13.5703125" customWidth="1"/>
    <col min="14" max="14" width="14.140625" customWidth="1"/>
    <col min="15" max="15" width="13.5703125" customWidth="1"/>
    <col min="16" max="16" width="15.42578125" customWidth="1"/>
    <col min="18" max="18" width="13.28515625" bestFit="1" customWidth="1"/>
  </cols>
  <sheetData>
    <row r="1" spans="2:18" ht="15.75" x14ac:dyDescent="0.25">
      <c r="B1" s="456" t="s">
        <v>0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2:18" ht="15.75" x14ac:dyDescent="0.25">
      <c r="B2" s="457" t="s">
        <v>333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2:18" ht="15.75" x14ac:dyDescent="0.25">
      <c r="B3" s="457" t="s">
        <v>1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</row>
    <row r="4" spans="2:18" ht="15.75" x14ac:dyDescent="0.25">
      <c r="B4" s="457" t="s">
        <v>2</v>
      </c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</row>
    <row r="5" spans="2:18" ht="15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8" ht="15" x14ac:dyDescent="0.2">
      <c r="B6" s="5"/>
      <c r="C6" s="6"/>
      <c r="D6" s="1"/>
      <c r="E6" s="1"/>
      <c r="F6" s="1"/>
      <c r="G6" s="1"/>
      <c r="H6" s="1"/>
      <c r="I6" s="1"/>
      <c r="J6" s="1"/>
      <c r="K6" s="1"/>
      <c r="M6" s="2"/>
    </row>
    <row r="8" spans="2:18" ht="15" x14ac:dyDescent="0.25">
      <c r="B8" s="7" t="s">
        <v>3</v>
      </c>
      <c r="C8" s="8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15</v>
      </c>
      <c r="O8" s="7" t="s">
        <v>16</v>
      </c>
      <c r="P8" s="7" t="s">
        <v>17</v>
      </c>
    </row>
    <row r="9" spans="2:18" ht="15" x14ac:dyDescent="0.25">
      <c r="B9" s="370">
        <v>11</v>
      </c>
      <c r="C9" s="371" t="s">
        <v>18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>
        <f>SUM(P10)</f>
        <v>101068.28</v>
      </c>
      <c r="R9" s="454">
        <f>SUM(P9/P49)</f>
        <v>7.684685283097463E-2</v>
      </c>
    </row>
    <row r="10" spans="2:18" ht="15" x14ac:dyDescent="0.25">
      <c r="B10" s="9">
        <v>118</v>
      </c>
      <c r="C10" s="10" t="s">
        <v>19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f>SUM(P11:P16)</f>
        <v>101068.28</v>
      </c>
    </row>
    <row r="11" spans="2:18" ht="14.25" x14ac:dyDescent="0.2">
      <c r="B11" s="11">
        <v>11801</v>
      </c>
      <c r="C11" s="12" t="s">
        <v>20</v>
      </c>
      <c r="D11" s="15">
        <v>1395</v>
      </c>
      <c r="E11" s="15">
        <v>1395</v>
      </c>
      <c r="F11" s="15">
        <v>1395</v>
      </c>
      <c r="G11" s="15">
        <v>900</v>
      </c>
      <c r="H11" s="15">
        <v>1395</v>
      </c>
      <c r="I11" s="15">
        <v>1395</v>
      </c>
      <c r="J11" s="15">
        <v>1395</v>
      </c>
      <c r="K11" s="15">
        <v>1395</v>
      </c>
      <c r="L11" s="15">
        <v>1395</v>
      </c>
      <c r="M11" s="15">
        <v>1395</v>
      </c>
      <c r="N11" s="15">
        <v>1395</v>
      </c>
      <c r="O11" s="15">
        <v>500</v>
      </c>
      <c r="P11" s="15">
        <f t="shared" ref="P11:P16" si="0">SUM(D11:O11)</f>
        <v>15350</v>
      </c>
    </row>
    <row r="12" spans="2:18" ht="14.25" x14ac:dyDescent="0.2">
      <c r="B12" s="11">
        <v>11802</v>
      </c>
      <c r="C12" s="12" t="s">
        <v>21</v>
      </c>
      <c r="D12" s="15">
        <v>800.83</v>
      </c>
      <c r="E12" s="15">
        <v>800.83</v>
      </c>
      <c r="F12" s="15">
        <v>800.83</v>
      </c>
      <c r="G12" s="15">
        <v>800.83</v>
      </c>
      <c r="H12" s="15">
        <v>800.83</v>
      </c>
      <c r="I12" s="15">
        <v>800.83</v>
      </c>
      <c r="J12" s="15">
        <v>800.83</v>
      </c>
      <c r="K12" s="15">
        <v>800.83</v>
      </c>
      <c r="L12" s="15">
        <v>800.83</v>
      </c>
      <c r="M12" s="15">
        <v>800.83</v>
      </c>
      <c r="N12" s="15">
        <v>800.83</v>
      </c>
      <c r="O12" s="15">
        <v>800.83</v>
      </c>
      <c r="P12" s="15">
        <f t="shared" si="0"/>
        <v>9609.9600000000009</v>
      </c>
    </row>
    <row r="13" spans="2:18" ht="14.25" x14ac:dyDescent="0.2">
      <c r="B13" s="11">
        <v>11804</v>
      </c>
      <c r="C13" s="12" t="s">
        <v>22</v>
      </c>
      <c r="D13" s="15">
        <v>5785</v>
      </c>
      <c r="E13" s="15">
        <v>5785</v>
      </c>
      <c r="F13" s="15">
        <v>5785</v>
      </c>
      <c r="G13" s="15">
        <v>5785</v>
      </c>
      <c r="H13" s="15">
        <v>5785</v>
      </c>
      <c r="I13" s="15">
        <v>5785</v>
      </c>
      <c r="J13" s="15">
        <v>5785</v>
      </c>
      <c r="K13" s="15">
        <v>5785</v>
      </c>
      <c r="L13" s="15">
        <v>5785</v>
      </c>
      <c r="M13" s="15">
        <v>5785</v>
      </c>
      <c r="N13" s="15">
        <v>5785</v>
      </c>
      <c r="O13" s="15">
        <v>5785</v>
      </c>
      <c r="P13" s="71">
        <f t="shared" si="0"/>
        <v>69420</v>
      </c>
    </row>
    <row r="14" spans="2:18" ht="14.25" x14ac:dyDescent="0.2">
      <c r="B14" s="11">
        <v>11810</v>
      </c>
      <c r="C14" s="12" t="s">
        <v>23</v>
      </c>
      <c r="D14" s="15">
        <v>10.5</v>
      </c>
      <c r="E14" s="15">
        <v>10.5</v>
      </c>
      <c r="F14" s="15">
        <v>10.5</v>
      </c>
      <c r="G14" s="15">
        <v>10.5</v>
      </c>
      <c r="H14" s="15">
        <v>10.5</v>
      </c>
      <c r="I14" s="15">
        <v>10.5</v>
      </c>
      <c r="J14" s="15">
        <v>10.5</v>
      </c>
      <c r="K14" s="15">
        <v>10.5</v>
      </c>
      <c r="L14" s="15">
        <v>10.5</v>
      </c>
      <c r="M14" s="15">
        <v>10.5</v>
      </c>
      <c r="N14" s="15">
        <v>10.5</v>
      </c>
      <c r="O14" s="15">
        <v>10.5</v>
      </c>
      <c r="P14" s="15">
        <f t="shared" si="0"/>
        <v>126</v>
      </c>
    </row>
    <row r="15" spans="2:18" ht="14.25" x14ac:dyDescent="0.2">
      <c r="B15" s="11">
        <v>11818</v>
      </c>
      <c r="C15" s="12" t="s">
        <v>24</v>
      </c>
      <c r="D15" s="15">
        <v>540</v>
      </c>
      <c r="E15" s="15">
        <v>540</v>
      </c>
      <c r="F15" s="15">
        <v>540</v>
      </c>
      <c r="G15" s="15">
        <v>540</v>
      </c>
      <c r="H15" s="15">
        <v>540</v>
      </c>
      <c r="I15" s="15">
        <v>540</v>
      </c>
      <c r="J15" s="15">
        <v>540</v>
      </c>
      <c r="K15" s="15">
        <v>540</v>
      </c>
      <c r="L15" s="15">
        <v>540</v>
      </c>
      <c r="M15" s="15">
        <v>540</v>
      </c>
      <c r="N15" s="15">
        <v>540</v>
      </c>
      <c r="O15" s="15">
        <v>540</v>
      </c>
      <c r="P15" s="15">
        <f t="shared" si="0"/>
        <v>6480</v>
      </c>
    </row>
    <row r="16" spans="2:18" ht="14.25" x14ac:dyDescent="0.2">
      <c r="B16" s="11">
        <v>11899</v>
      </c>
      <c r="C16" s="12" t="s">
        <v>25</v>
      </c>
      <c r="D16" s="15">
        <v>6.86</v>
      </c>
      <c r="E16" s="15">
        <v>6.86</v>
      </c>
      <c r="F16" s="15">
        <v>6.86</v>
      </c>
      <c r="G16" s="15">
        <v>6.86</v>
      </c>
      <c r="H16" s="15">
        <v>6.86</v>
      </c>
      <c r="I16" s="15">
        <v>6.86</v>
      </c>
      <c r="J16" s="15">
        <v>6.86</v>
      </c>
      <c r="K16" s="15">
        <v>6.86</v>
      </c>
      <c r="L16" s="15">
        <v>6.86</v>
      </c>
      <c r="M16" s="15">
        <v>6.86</v>
      </c>
      <c r="N16" s="15">
        <v>6.86</v>
      </c>
      <c r="O16" s="15">
        <v>6.86</v>
      </c>
      <c r="P16" s="15">
        <f t="shared" si="0"/>
        <v>82.320000000000007</v>
      </c>
    </row>
    <row r="17" spans="2:18" ht="15" x14ac:dyDescent="0.25">
      <c r="B17" s="370">
        <v>12</v>
      </c>
      <c r="C17" s="371" t="s">
        <v>26</v>
      </c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4">
        <f>SUM(P18+P34)</f>
        <v>873861.34</v>
      </c>
      <c r="R17" s="454">
        <f>SUM(P17/P49)</f>
        <v>0.66443689147236185</v>
      </c>
    </row>
    <row r="18" spans="2:18" ht="15" x14ac:dyDescent="0.25">
      <c r="B18" s="9">
        <v>121</v>
      </c>
      <c r="C18" s="10" t="s">
        <v>27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05">
        <f>SUM(P19:P33)</f>
        <v>864850.79999999993</v>
      </c>
    </row>
    <row r="19" spans="2:18" ht="14.25" x14ac:dyDescent="0.2">
      <c r="B19" s="69">
        <v>12105</v>
      </c>
      <c r="C19" s="70" t="s">
        <v>28</v>
      </c>
      <c r="D19" s="71">
        <v>2367.1999999999998</v>
      </c>
      <c r="E19" s="71">
        <v>1501.65</v>
      </c>
      <c r="F19" s="71">
        <v>1406.2</v>
      </c>
      <c r="G19" s="71">
        <v>1595.35</v>
      </c>
      <c r="H19" s="71">
        <v>1451.2</v>
      </c>
      <c r="I19" s="71">
        <v>1622.2</v>
      </c>
      <c r="J19" s="71">
        <v>1428.65</v>
      </c>
      <c r="K19" s="71">
        <v>1339.25</v>
      </c>
      <c r="L19" s="71">
        <v>1390.8</v>
      </c>
      <c r="M19" s="71">
        <v>1474.35</v>
      </c>
      <c r="N19" s="71">
        <v>1363.6</v>
      </c>
      <c r="O19" s="71">
        <v>1408.35</v>
      </c>
      <c r="P19" s="71">
        <f t="shared" ref="P19:P33" si="1">SUM(D19:O19)</f>
        <v>18348.8</v>
      </c>
    </row>
    <row r="20" spans="2:18" ht="28.5" x14ac:dyDescent="0.2">
      <c r="B20" s="69">
        <v>12106</v>
      </c>
      <c r="C20" s="260" t="s">
        <v>29</v>
      </c>
      <c r="D20" s="71">
        <v>45</v>
      </c>
      <c r="E20" s="71">
        <v>45</v>
      </c>
      <c r="F20" s="71">
        <v>45</v>
      </c>
      <c r="G20" s="71">
        <v>45</v>
      </c>
      <c r="H20" s="71">
        <v>45</v>
      </c>
      <c r="I20" s="71">
        <v>45</v>
      </c>
      <c r="J20" s="71">
        <v>30</v>
      </c>
      <c r="K20" s="71">
        <v>30</v>
      </c>
      <c r="L20" s="71">
        <v>30</v>
      </c>
      <c r="M20" s="71">
        <v>30</v>
      </c>
      <c r="N20" s="71">
        <v>30</v>
      </c>
      <c r="O20" s="71">
        <v>30</v>
      </c>
      <c r="P20" s="71">
        <f t="shared" si="1"/>
        <v>450</v>
      </c>
    </row>
    <row r="21" spans="2:18" ht="14.25" x14ac:dyDescent="0.2">
      <c r="B21" s="11">
        <v>12107</v>
      </c>
      <c r="C21" s="12" t="s">
        <v>30</v>
      </c>
      <c r="D21" s="15">
        <v>292</v>
      </c>
      <c r="E21" s="15">
        <v>292</v>
      </c>
      <c r="F21" s="15">
        <v>292</v>
      </c>
      <c r="G21" s="15">
        <v>1500</v>
      </c>
      <c r="H21" s="15">
        <v>292</v>
      </c>
      <c r="I21" s="15">
        <v>292</v>
      </c>
      <c r="J21" s="15">
        <v>292</v>
      </c>
      <c r="K21" s="15">
        <v>1200</v>
      </c>
      <c r="L21" s="15">
        <v>292</v>
      </c>
      <c r="M21" s="15">
        <v>292</v>
      </c>
      <c r="N21" s="15">
        <v>292</v>
      </c>
      <c r="O21" s="15">
        <v>292</v>
      </c>
      <c r="P21" s="15">
        <f t="shared" si="1"/>
        <v>5620</v>
      </c>
    </row>
    <row r="22" spans="2:18" ht="14.25" x14ac:dyDescent="0.2">
      <c r="B22" s="11">
        <v>12108</v>
      </c>
      <c r="C22" s="12" t="s">
        <v>31</v>
      </c>
      <c r="D22" s="15">
        <v>4439</v>
      </c>
      <c r="E22" s="15">
        <v>4439</v>
      </c>
      <c r="F22" s="15">
        <v>4439</v>
      </c>
      <c r="G22" s="15">
        <v>4439</v>
      </c>
      <c r="H22" s="15">
        <v>4439</v>
      </c>
      <c r="I22" s="15">
        <v>4439</v>
      </c>
      <c r="J22" s="15">
        <v>4439</v>
      </c>
      <c r="K22" s="15">
        <v>4439</v>
      </c>
      <c r="L22" s="15">
        <v>4439</v>
      </c>
      <c r="M22" s="15">
        <v>4439</v>
      </c>
      <c r="N22" s="15">
        <v>4439</v>
      </c>
      <c r="O22" s="15">
        <v>4439</v>
      </c>
      <c r="P22" s="15">
        <f t="shared" si="1"/>
        <v>53268</v>
      </c>
    </row>
    <row r="23" spans="2:18" ht="14.25" x14ac:dyDescent="0.2">
      <c r="B23" s="11">
        <v>12109</v>
      </c>
      <c r="C23" s="12" t="s">
        <v>32</v>
      </c>
      <c r="D23" s="15">
        <v>27000</v>
      </c>
      <c r="E23" s="15">
        <v>27000</v>
      </c>
      <c r="F23" s="15">
        <v>27000</v>
      </c>
      <c r="G23" s="15">
        <v>27000</v>
      </c>
      <c r="H23" s="15">
        <v>27000</v>
      </c>
      <c r="I23" s="15">
        <v>27000</v>
      </c>
      <c r="J23" s="15">
        <v>27000</v>
      </c>
      <c r="K23" s="15">
        <v>27000</v>
      </c>
      <c r="L23" s="15">
        <v>27000</v>
      </c>
      <c r="M23" s="15">
        <v>27000</v>
      </c>
      <c r="N23" s="15">
        <v>27000</v>
      </c>
      <c r="O23" s="15">
        <v>27000</v>
      </c>
      <c r="P23" s="15">
        <f t="shared" si="1"/>
        <v>324000</v>
      </c>
    </row>
    <row r="24" spans="2:18" ht="14.25" x14ac:dyDescent="0.2">
      <c r="B24" s="11">
        <v>12110</v>
      </c>
      <c r="C24" s="12" t="s">
        <v>33</v>
      </c>
      <c r="D24" s="15">
        <v>80.010000000000005</v>
      </c>
      <c r="E24" s="15">
        <v>80.010000000000005</v>
      </c>
      <c r="F24" s="15">
        <v>80.010000000000005</v>
      </c>
      <c r="G24" s="15">
        <v>80.010000000000005</v>
      </c>
      <c r="H24" s="15">
        <v>80.010000000000005</v>
      </c>
      <c r="I24" s="15">
        <v>80.010000000000005</v>
      </c>
      <c r="J24" s="15">
        <v>80.010000000000005</v>
      </c>
      <c r="K24" s="15">
        <v>80.010000000000005</v>
      </c>
      <c r="L24" s="15">
        <v>80.010000000000005</v>
      </c>
      <c r="M24" s="15">
        <v>80.010000000000005</v>
      </c>
      <c r="N24" s="15">
        <v>80.010000000000005</v>
      </c>
      <c r="O24" s="15">
        <v>80.010000000000005</v>
      </c>
      <c r="P24" s="15">
        <f t="shared" si="1"/>
        <v>960.12</v>
      </c>
    </row>
    <row r="25" spans="2:18" ht="14.25" x14ac:dyDescent="0.2">
      <c r="B25" s="11">
        <v>12111</v>
      </c>
      <c r="C25" s="12" t="s">
        <v>34</v>
      </c>
      <c r="D25" s="15">
        <v>941.92</v>
      </c>
      <c r="E25" s="15">
        <v>941.92</v>
      </c>
      <c r="F25" s="15">
        <v>941.92</v>
      </c>
      <c r="G25" s="15">
        <v>941.92</v>
      </c>
      <c r="H25" s="15">
        <v>941.92</v>
      </c>
      <c r="I25" s="15">
        <v>941.92</v>
      </c>
      <c r="J25" s="15">
        <v>941.92</v>
      </c>
      <c r="K25" s="15">
        <v>941.92</v>
      </c>
      <c r="L25" s="15">
        <v>941.92</v>
      </c>
      <c r="M25" s="15">
        <v>941.92</v>
      </c>
      <c r="N25" s="15">
        <v>941.92</v>
      </c>
      <c r="O25" s="15">
        <v>941.92</v>
      </c>
      <c r="P25" s="15">
        <f t="shared" si="1"/>
        <v>11303.039999999999</v>
      </c>
    </row>
    <row r="26" spans="2:18" ht="14.25" x14ac:dyDescent="0.2">
      <c r="B26" s="11">
        <v>12112</v>
      </c>
      <c r="C26" s="12" t="s">
        <v>35</v>
      </c>
      <c r="D26" s="15">
        <v>8000</v>
      </c>
      <c r="E26" s="15">
        <v>8000</v>
      </c>
      <c r="F26" s="15">
        <v>8000</v>
      </c>
      <c r="G26" s="15">
        <v>8000</v>
      </c>
      <c r="H26" s="15">
        <v>8000</v>
      </c>
      <c r="I26" s="15">
        <v>8000</v>
      </c>
      <c r="J26" s="15">
        <v>8000</v>
      </c>
      <c r="K26" s="15">
        <v>8000</v>
      </c>
      <c r="L26" s="15">
        <v>8000</v>
      </c>
      <c r="M26" s="15">
        <v>8000</v>
      </c>
      <c r="N26" s="15">
        <v>8000</v>
      </c>
      <c r="O26" s="15">
        <v>8000</v>
      </c>
      <c r="P26" s="15">
        <f t="shared" si="1"/>
        <v>96000</v>
      </c>
    </row>
    <row r="27" spans="2:18" ht="14.25" x14ac:dyDescent="0.2">
      <c r="B27" s="11"/>
      <c r="C27" s="12" t="s">
        <v>374</v>
      </c>
      <c r="D27" s="15">
        <v>90</v>
      </c>
      <c r="E27" s="15">
        <v>90</v>
      </c>
      <c r="F27" s="15">
        <v>90</v>
      </c>
      <c r="G27" s="15">
        <v>90</v>
      </c>
      <c r="H27" s="15">
        <v>90</v>
      </c>
      <c r="I27" s="15">
        <v>90</v>
      </c>
      <c r="J27" s="15">
        <v>90</v>
      </c>
      <c r="K27" s="15">
        <v>90</v>
      </c>
      <c r="L27" s="15">
        <v>90</v>
      </c>
      <c r="M27" s="15">
        <v>90</v>
      </c>
      <c r="N27" s="15">
        <v>90</v>
      </c>
      <c r="O27" s="15">
        <v>90</v>
      </c>
      <c r="P27" s="15">
        <f t="shared" si="1"/>
        <v>1080</v>
      </c>
    </row>
    <row r="28" spans="2:18" ht="14.25" x14ac:dyDescent="0.2">
      <c r="B28" s="11">
        <v>12114</v>
      </c>
      <c r="C28" s="12" t="s">
        <v>36</v>
      </c>
      <c r="D28" s="17">
        <v>4763.47</v>
      </c>
      <c r="E28" s="17">
        <v>4763.47</v>
      </c>
      <c r="F28" s="17">
        <v>4763.47</v>
      </c>
      <c r="G28" s="17">
        <v>4763.47</v>
      </c>
      <c r="H28" s="17">
        <v>4763.47</v>
      </c>
      <c r="I28" s="17">
        <v>4763.47</v>
      </c>
      <c r="J28" s="17">
        <v>4763.47</v>
      </c>
      <c r="K28" s="17">
        <v>4763.47</v>
      </c>
      <c r="L28" s="17">
        <v>4763.47</v>
      </c>
      <c r="M28" s="17">
        <v>4763.47</v>
      </c>
      <c r="N28" s="17">
        <v>4763.47</v>
      </c>
      <c r="O28" s="17">
        <v>4763.47</v>
      </c>
      <c r="P28" s="15">
        <f t="shared" si="1"/>
        <v>57161.640000000007</v>
      </c>
    </row>
    <row r="29" spans="2:18" ht="14.25" x14ac:dyDescent="0.2">
      <c r="B29" s="11">
        <v>12115</v>
      </c>
      <c r="C29" s="12" t="s">
        <v>37</v>
      </c>
      <c r="D29" s="15">
        <v>480</v>
      </c>
      <c r="E29" s="15">
        <v>480</v>
      </c>
      <c r="F29" s="15">
        <v>480</v>
      </c>
      <c r="G29" s="15">
        <v>480</v>
      </c>
      <c r="H29" s="15">
        <v>480</v>
      </c>
      <c r="I29" s="15">
        <v>480</v>
      </c>
      <c r="J29" s="15">
        <v>480</v>
      </c>
      <c r="K29" s="15">
        <v>480</v>
      </c>
      <c r="L29" s="15">
        <v>480</v>
      </c>
      <c r="M29" s="15">
        <v>480</v>
      </c>
      <c r="N29" s="15">
        <v>480</v>
      </c>
      <c r="O29" s="15">
        <v>480</v>
      </c>
      <c r="P29" s="15">
        <f t="shared" si="1"/>
        <v>5760</v>
      </c>
    </row>
    <row r="30" spans="2:18" ht="14.25" x14ac:dyDescent="0.2">
      <c r="B30" s="11">
        <v>12117</v>
      </c>
      <c r="C30" s="12" t="s">
        <v>38</v>
      </c>
      <c r="D30" s="15">
        <v>1642</v>
      </c>
      <c r="E30" s="15">
        <v>1642</v>
      </c>
      <c r="F30" s="15">
        <v>1642</v>
      </c>
      <c r="G30" s="15">
        <v>1642</v>
      </c>
      <c r="H30" s="15">
        <v>1642</v>
      </c>
      <c r="I30" s="15">
        <v>1642</v>
      </c>
      <c r="J30" s="15">
        <v>1642</v>
      </c>
      <c r="K30" s="15">
        <v>1642</v>
      </c>
      <c r="L30" s="15">
        <v>1642</v>
      </c>
      <c r="M30" s="15">
        <v>1642</v>
      </c>
      <c r="N30" s="15">
        <v>1642</v>
      </c>
      <c r="O30" s="15">
        <v>1642</v>
      </c>
      <c r="P30" s="15">
        <f t="shared" si="1"/>
        <v>19704</v>
      </c>
    </row>
    <row r="31" spans="2:18" ht="14.25" x14ac:dyDescent="0.2">
      <c r="B31" s="11">
        <v>12118</v>
      </c>
      <c r="C31" s="12" t="s">
        <v>39</v>
      </c>
      <c r="D31" s="15">
        <v>22303</v>
      </c>
      <c r="E31" s="15">
        <v>22303</v>
      </c>
      <c r="F31" s="15">
        <v>22303</v>
      </c>
      <c r="G31" s="15">
        <v>22303</v>
      </c>
      <c r="H31" s="15">
        <v>22303</v>
      </c>
      <c r="I31" s="15">
        <v>22303</v>
      </c>
      <c r="J31" s="15">
        <v>22303</v>
      </c>
      <c r="K31" s="15">
        <v>22303</v>
      </c>
      <c r="L31" s="15">
        <v>22303</v>
      </c>
      <c r="M31" s="15">
        <v>22303</v>
      </c>
      <c r="N31" s="15">
        <v>22303</v>
      </c>
      <c r="O31" s="15">
        <v>22303</v>
      </c>
      <c r="P31" s="15">
        <f t="shared" si="1"/>
        <v>267636</v>
      </c>
    </row>
    <row r="32" spans="2:18" ht="14.25" x14ac:dyDescent="0.2">
      <c r="B32" s="11">
        <v>12119</v>
      </c>
      <c r="C32" s="12" t="s">
        <v>40</v>
      </c>
      <c r="D32" s="15">
        <v>208.6</v>
      </c>
      <c r="E32" s="15">
        <v>208.6</v>
      </c>
      <c r="F32" s="15">
        <v>208.6</v>
      </c>
      <c r="G32" s="15">
        <v>208.6</v>
      </c>
      <c r="H32" s="15">
        <v>208.6</v>
      </c>
      <c r="I32" s="15">
        <v>208.6</v>
      </c>
      <c r="J32" s="15">
        <v>208.6</v>
      </c>
      <c r="K32" s="15">
        <v>208.6</v>
      </c>
      <c r="L32" s="15">
        <v>208.6</v>
      </c>
      <c r="M32" s="15">
        <v>208.6</v>
      </c>
      <c r="N32" s="15">
        <v>208.6</v>
      </c>
      <c r="O32" s="15">
        <v>208.6</v>
      </c>
      <c r="P32" s="15">
        <f t="shared" si="1"/>
        <v>2503.1999999999994</v>
      </c>
    </row>
    <row r="33" spans="2:107" ht="14.25" x14ac:dyDescent="0.2">
      <c r="B33" s="11">
        <v>12123</v>
      </c>
      <c r="C33" s="12" t="s">
        <v>41</v>
      </c>
      <c r="D33" s="15">
        <v>88</v>
      </c>
      <c r="E33" s="15">
        <v>88</v>
      </c>
      <c r="F33" s="15">
        <v>88</v>
      </c>
      <c r="G33" s="15">
        <v>88</v>
      </c>
      <c r="H33" s="15">
        <v>88</v>
      </c>
      <c r="I33" s="15">
        <v>88</v>
      </c>
      <c r="J33" s="15">
        <v>88</v>
      </c>
      <c r="K33" s="15">
        <v>88</v>
      </c>
      <c r="L33" s="15">
        <v>88</v>
      </c>
      <c r="M33" s="15">
        <v>88</v>
      </c>
      <c r="N33" s="15">
        <v>88</v>
      </c>
      <c r="O33" s="15">
        <v>88</v>
      </c>
      <c r="P33" s="15">
        <f t="shared" si="1"/>
        <v>1056</v>
      </c>
    </row>
    <row r="34" spans="2:107" ht="15" x14ac:dyDescent="0.25">
      <c r="B34" s="9">
        <v>122</v>
      </c>
      <c r="C34" s="10" t="s">
        <v>42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205">
        <f>SUM(P35:P35)</f>
        <v>9010.5400000000009</v>
      </c>
    </row>
    <row r="35" spans="2:107" ht="14.25" x14ac:dyDescent="0.2">
      <c r="B35" s="11">
        <v>12210</v>
      </c>
      <c r="C35" s="12" t="s">
        <v>43</v>
      </c>
      <c r="D35" s="15">
        <v>1960.54</v>
      </c>
      <c r="E35" s="15">
        <v>400</v>
      </c>
      <c r="F35" s="15">
        <v>400</v>
      </c>
      <c r="G35" s="15">
        <v>1300</v>
      </c>
      <c r="H35" s="15">
        <v>500</v>
      </c>
      <c r="I35" s="15">
        <v>500</v>
      </c>
      <c r="J35" s="15">
        <v>500</v>
      </c>
      <c r="K35" s="15">
        <v>2000</v>
      </c>
      <c r="L35" s="15">
        <v>350</v>
      </c>
      <c r="M35" s="15">
        <v>400</v>
      </c>
      <c r="N35" s="15">
        <v>400</v>
      </c>
      <c r="O35" s="15">
        <v>300</v>
      </c>
      <c r="P35" s="15">
        <f>SUM(D35:O35)</f>
        <v>9010.5400000000009</v>
      </c>
    </row>
    <row r="36" spans="2:107" ht="15" x14ac:dyDescent="0.25">
      <c r="B36" s="370">
        <v>15</v>
      </c>
      <c r="C36" s="371" t="s">
        <v>44</v>
      </c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4">
        <f>SUM(P37+P44+P46)</f>
        <v>38265.64</v>
      </c>
      <c r="R36" s="454">
        <f>SUM(P36/P49)</f>
        <v>2.9095122679074541E-2</v>
      </c>
    </row>
    <row r="37" spans="2:107" ht="15" x14ac:dyDescent="0.25">
      <c r="B37" s="9">
        <v>153</v>
      </c>
      <c r="C37" s="10" t="s">
        <v>45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205">
        <f>SUM(P38:P43)</f>
        <v>6028.6</v>
      </c>
    </row>
    <row r="38" spans="2:107" ht="14.25" x14ac:dyDescent="0.2">
      <c r="B38" s="11">
        <v>15301</v>
      </c>
      <c r="C38" s="12" t="s">
        <v>46</v>
      </c>
      <c r="D38" s="15">
        <v>150</v>
      </c>
      <c r="E38" s="15">
        <v>150</v>
      </c>
      <c r="F38" s="15">
        <v>150</v>
      </c>
      <c r="G38" s="15">
        <v>150</v>
      </c>
      <c r="H38" s="15">
        <v>150</v>
      </c>
      <c r="I38" s="15">
        <v>150</v>
      </c>
      <c r="J38" s="15">
        <v>150</v>
      </c>
      <c r="K38" s="15">
        <v>100</v>
      </c>
      <c r="L38" s="15">
        <v>150</v>
      </c>
      <c r="M38" s="15">
        <v>150</v>
      </c>
      <c r="N38" s="15">
        <v>150</v>
      </c>
      <c r="O38" s="15">
        <v>150</v>
      </c>
      <c r="P38" s="15">
        <f t="shared" ref="P38:P43" si="2">SUM(D38:O38)</f>
        <v>1750</v>
      </c>
    </row>
    <row r="39" spans="2:107" ht="14.25" x14ac:dyDescent="0.2">
      <c r="B39" s="11">
        <v>15302</v>
      </c>
      <c r="C39" s="12" t="s">
        <v>47</v>
      </c>
      <c r="D39" s="15">
        <v>215</v>
      </c>
      <c r="E39" s="15">
        <v>215</v>
      </c>
      <c r="F39" s="15">
        <v>215</v>
      </c>
      <c r="G39" s="15">
        <v>215</v>
      </c>
      <c r="H39" s="15">
        <v>215</v>
      </c>
      <c r="I39" s="15">
        <v>215</v>
      </c>
      <c r="J39" s="15">
        <v>215</v>
      </c>
      <c r="K39" s="15">
        <v>215</v>
      </c>
      <c r="L39" s="15">
        <v>215</v>
      </c>
      <c r="M39" s="15">
        <v>215</v>
      </c>
      <c r="N39" s="15">
        <v>215</v>
      </c>
      <c r="O39" s="15">
        <v>215</v>
      </c>
      <c r="P39" s="15">
        <f t="shared" si="2"/>
        <v>2580</v>
      </c>
    </row>
    <row r="40" spans="2:107" ht="28.5" x14ac:dyDescent="0.2">
      <c r="B40" s="11">
        <v>15310</v>
      </c>
      <c r="C40" s="13" t="s">
        <v>48</v>
      </c>
      <c r="D40" s="15"/>
      <c r="E40" s="15"/>
      <c r="F40" s="15">
        <v>25</v>
      </c>
      <c r="G40" s="15">
        <v>25</v>
      </c>
      <c r="H40" s="15">
        <v>50</v>
      </c>
      <c r="I40" s="15">
        <v>50</v>
      </c>
      <c r="J40" s="15">
        <v>25</v>
      </c>
      <c r="K40" s="15">
        <v>25</v>
      </c>
      <c r="L40" s="15">
        <v>25</v>
      </c>
      <c r="M40" s="15">
        <v>25</v>
      </c>
      <c r="N40" s="15">
        <v>25</v>
      </c>
      <c r="O40" s="15">
        <v>25</v>
      </c>
      <c r="P40" s="15">
        <f t="shared" si="2"/>
        <v>300</v>
      </c>
      <c r="R40" s="455">
        <f>SUM(R9:R36)</f>
        <v>0.77037886698241098</v>
      </c>
    </row>
    <row r="41" spans="2:107" s="4" customFormat="1" ht="14.25" x14ac:dyDescent="0.2">
      <c r="B41" s="69">
        <v>15312</v>
      </c>
      <c r="C41" s="70" t="s">
        <v>49</v>
      </c>
      <c r="D41" s="71">
        <v>79.94</v>
      </c>
      <c r="E41" s="71">
        <v>91.36</v>
      </c>
      <c r="F41" s="71">
        <v>68.52</v>
      </c>
      <c r="G41" s="71">
        <v>79.92</v>
      </c>
      <c r="H41" s="71">
        <v>79.94</v>
      </c>
      <c r="I41" s="71">
        <v>57.11</v>
      </c>
      <c r="J41" s="71">
        <v>74.23</v>
      </c>
      <c r="K41" s="71">
        <v>79.94</v>
      </c>
      <c r="L41" s="71">
        <v>74.23</v>
      </c>
      <c r="M41" s="71">
        <v>85.65</v>
      </c>
      <c r="N41" s="71">
        <v>85.65</v>
      </c>
      <c r="O41" s="71">
        <v>74.23</v>
      </c>
      <c r="P41" s="71">
        <f t="shared" si="2"/>
        <v>930.72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</row>
    <row r="42" spans="2:107" ht="14.25" x14ac:dyDescent="0.2">
      <c r="B42" s="11">
        <v>15313</v>
      </c>
      <c r="C42" s="12" t="s">
        <v>50</v>
      </c>
      <c r="D42" s="15">
        <v>30</v>
      </c>
      <c r="E42" s="15">
        <v>30</v>
      </c>
      <c r="F42" s="15">
        <v>30</v>
      </c>
      <c r="G42" s="15">
        <v>20</v>
      </c>
      <c r="H42" s="15">
        <v>30</v>
      </c>
      <c r="I42" s="15">
        <v>30</v>
      </c>
      <c r="J42" s="15">
        <v>30</v>
      </c>
      <c r="K42" s="15">
        <v>20</v>
      </c>
      <c r="L42" s="15">
        <v>30</v>
      </c>
      <c r="M42" s="15">
        <v>3</v>
      </c>
      <c r="N42" s="15">
        <v>30</v>
      </c>
      <c r="O42" s="15">
        <v>25</v>
      </c>
      <c r="P42" s="71">
        <f t="shared" si="2"/>
        <v>308</v>
      </c>
    </row>
    <row r="43" spans="2:107" ht="14.25" x14ac:dyDescent="0.2">
      <c r="B43" s="11">
        <v>15314</v>
      </c>
      <c r="C43" s="12" t="s">
        <v>51</v>
      </c>
      <c r="D43" s="15">
        <v>11.42</v>
      </c>
      <c r="E43" s="15">
        <v>11.42</v>
      </c>
      <c r="F43" s="15">
        <v>11.42</v>
      </c>
      <c r="G43" s="15">
        <v>11.42</v>
      </c>
      <c r="H43" s="15">
        <v>11.42</v>
      </c>
      <c r="I43" s="15">
        <v>17.13</v>
      </c>
      <c r="J43" s="15">
        <v>17.13</v>
      </c>
      <c r="K43" s="15">
        <v>11.42</v>
      </c>
      <c r="L43" s="15">
        <v>17.13</v>
      </c>
      <c r="M43" s="15">
        <v>11.42</v>
      </c>
      <c r="N43" s="15">
        <v>17.13</v>
      </c>
      <c r="O43" s="15">
        <v>11.42</v>
      </c>
      <c r="P43" s="71">
        <f t="shared" si="2"/>
        <v>159.87999999999997</v>
      </c>
    </row>
    <row r="44" spans="2:107" ht="15" x14ac:dyDescent="0.25">
      <c r="B44" s="9">
        <v>154</v>
      </c>
      <c r="C44" s="10" t="s">
        <v>52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205">
        <f>SUM(P45:P45)</f>
        <v>21437.040000000001</v>
      </c>
    </row>
    <row r="45" spans="2:107" ht="28.5" x14ac:dyDescent="0.2">
      <c r="B45" s="11">
        <v>15402</v>
      </c>
      <c r="C45" s="13" t="s">
        <v>54</v>
      </c>
      <c r="D45" s="15">
        <v>1786.42</v>
      </c>
      <c r="E45" s="15">
        <v>1786.42</v>
      </c>
      <c r="F45" s="15">
        <v>1786.42</v>
      </c>
      <c r="G45" s="15">
        <v>1786.42</v>
      </c>
      <c r="H45" s="15">
        <v>1786.42</v>
      </c>
      <c r="I45" s="15">
        <v>1786.42</v>
      </c>
      <c r="J45" s="15">
        <v>1786.42</v>
      </c>
      <c r="K45" s="15">
        <v>1786.42</v>
      </c>
      <c r="L45" s="15">
        <v>1786.42</v>
      </c>
      <c r="M45" s="15">
        <v>1786.42</v>
      </c>
      <c r="N45" s="15">
        <v>1786.42</v>
      </c>
      <c r="O45" s="15">
        <v>1786.42</v>
      </c>
      <c r="P45" s="15">
        <f>SUM(D45:O45)</f>
        <v>21437.040000000001</v>
      </c>
    </row>
    <row r="46" spans="2:107" ht="15" x14ac:dyDescent="0.25">
      <c r="B46" s="9">
        <v>157</v>
      </c>
      <c r="C46" s="10" t="s">
        <v>55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205">
        <f>SUM(P47:P47)</f>
        <v>10800</v>
      </c>
    </row>
    <row r="47" spans="2:107" ht="14.25" x14ac:dyDescent="0.2">
      <c r="B47" s="11">
        <v>15799</v>
      </c>
      <c r="C47" s="12" t="s">
        <v>56</v>
      </c>
      <c r="D47" s="15">
        <v>900</v>
      </c>
      <c r="E47" s="15">
        <v>900</v>
      </c>
      <c r="F47" s="15">
        <v>900</v>
      </c>
      <c r="G47" s="15">
        <v>900</v>
      </c>
      <c r="H47" s="15">
        <v>900</v>
      </c>
      <c r="I47" s="15">
        <v>900</v>
      </c>
      <c r="J47" s="15">
        <v>900</v>
      </c>
      <c r="K47" s="15">
        <v>900</v>
      </c>
      <c r="L47" s="15">
        <v>900</v>
      </c>
      <c r="M47" s="15">
        <v>900</v>
      </c>
      <c r="N47" s="15">
        <v>900</v>
      </c>
      <c r="O47" s="15">
        <v>900</v>
      </c>
      <c r="P47" s="15">
        <f>SUM(D47:O47)</f>
        <v>10800</v>
      </c>
    </row>
    <row r="48" spans="2:107" ht="29.25" x14ac:dyDescent="0.25">
      <c r="B48" s="375">
        <v>32201</v>
      </c>
      <c r="C48" s="376" t="s">
        <v>58</v>
      </c>
      <c r="D48" s="373">
        <v>25166.3</v>
      </c>
      <c r="E48" s="373">
        <v>25166.3</v>
      </c>
      <c r="F48" s="373">
        <v>25166.3</v>
      </c>
      <c r="G48" s="373">
        <v>25166.3</v>
      </c>
      <c r="H48" s="373">
        <v>25166.3</v>
      </c>
      <c r="I48" s="373">
        <v>25166.3</v>
      </c>
      <c r="J48" s="373">
        <v>25166.3</v>
      </c>
      <c r="K48" s="373">
        <v>25166.3</v>
      </c>
      <c r="L48" s="373">
        <v>25166.3</v>
      </c>
      <c r="M48" s="373">
        <v>25166.3</v>
      </c>
      <c r="N48" s="373">
        <v>25166.3</v>
      </c>
      <c r="O48" s="373">
        <v>25166.32</v>
      </c>
      <c r="P48" s="374">
        <f>SUM(D48:O48)</f>
        <v>301995.61999999994</v>
      </c>
    </row>
    <row r="49" spans="2:18" ht="15" x14ac:dyDescent="0.25">
      <c r="B49" s="16"/>
      <c r="C49" s="18" t="s">
        <v>57</v>
      </c>
      <c r="D49" s="19">
        <f>SUM(D9:D48)</f>
        <v>111578.01000000001</v>
      </c>
      <c r="E49" s="19">
        <f t="shared" ref="E49:O49" si="3">SUM(E9:E48)</f>
        <v>109163.34</v>
      </c>
      <c r="F49" s="19">
        <f t="shared" si="3"/>
        <v>109070.05000000002</v>
      </c>
      <c r="G49" s="19">
        <f t="shared" si="3"/>
        <v>110873.60000000001</v>
      </c>
      <c r="H49" s="19">
        <f t="shared" si="3"/>
        <v>109251.47000000002</v>
      </c>
      <c r="I49" s="19">
        <f t="shared" si="3"/>
        <v>109405.35000000002</v>
      </c>
      <c r="J49" s="19">
        <f t="shared" si="3"/>
        <v>109188.92</v>
      </c>
      <c r="K49" s="19">
        <f t="shared" si="3"/>
        <v>111447.52</v>
      </c>
      <c r="L49" s="19">
        <f t="shared" si="3"/>
        <v>109001.07</v>
      </c>
      <c r="M49" s="19">
        <f t="shared" si="3"/>
        <v>109113.33</v>
      </c>
      <c r="N49" s="19">
        <f t="shared" si="3"/>
        <v>109035.29000000001</v>
      </c>
      <c r="O49" s="19">
        <f t="shared" si="3"/>
        <v>108062.93</v>
      </c>
      <c r="P49" s="19">
        <f>SUM(P9+P17+P36+P48)</f>
        <v>1315190.8799999999</v>
      </c>
      <c r="R49" s="206">
        <f>P9+P17+P36+87200</f>
        <v>1100395.26</v>
      </c>
    </row>
    <row r="52" spans="2:18" x14ac:dyDescent="0.2">
      <c r="P52" s="252"/>
    </row>
    <row r="54" spans="2:18" x14ac:dyDescent="0.2">
      <c r="L54">
        <f>301995.62/12</f>
        <v>25166.301666666666</v>
      </c>
      <c r="P54" s="206"/>
    </row>
    <row r="55" spans="2:18" x14ac:dyDescent="0.2">
      <c r="P55">
        <f>187200+114795.62</f>
        <v>301995.62</v>
      </c>
    </row>
  </sheetData>
  <mergeCells count="4">
    <mergeCell ref="B1:P1"/>
    <mergeCell ref="B2:P2"/>
    <mergeCell ref="B3:P3"/>
    <mergeCell ref="B4:P4"/>
  </mergeCells>
  <pageMargins left="0.19685039370078741" right="0.19685039370078741" top="0.39370078740157483" bottom="0.39370078740157483" header="0" footer="0"/>
  <pageSetup paperSize="5" scale="70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41"/>
  <sheetViews>
    <sheetView topLeftCell="A28" zoomScale="130" zoomScaleNormal="130" workbookViewId="0">
      <selection activeCell="I19" sqref="I19"/>
    </sheetView>
  </sheetViews>
  <sheetFormatPr baseColWidth="10" defaultRowHeight="15" x14ac:dyDescent="0.25"/>
  <cols>
    <col min="1" max="1" width="6.28515625" style="75" customWidth="1"/>
    <col min="2" max="2" width="34.85546875" style="75" customWidth="1"/>
    <col min="3" max="3" width="14.140625" style="75" customWidth="1"/>
    <col min="4" max="4" width="15.5703125" style="75" customWidth="1"/>
    <col min="5" max="5" width="14" style="75" customWidth="1"/>
    <col min="6" max="6" width="14.28515625" style="75" customWidth="1"/>
    <col min="7" max="16384" width="11.42578125" style="75"/>
  </cols>
  <sheetData>
    <row r="1" spans="1:6" x14ac:dyDescent="0.25">
      <c r="A1" s="472" t="s">
        <v>317</v>
      </c>
      <c r="B1" s="472"/>
      <c r="C1" s="472"/>
      <c r="D1" s="472"/>
      <c r="E1" s="472"/>
      <c r="F1" s="472"/>
    </row>
    <row r="2" spans="1:6" x14ac:dyDescent="0.25">
      <c r="A2" s="472" t="s">
        <v>59</v>
      </c>
      <c r="B2" s="472"/>
      <c r="C2" s="472"/>
      <c r="D2" s="472"/>
      <c r="E2" s="472"/>
      <c r="F2" s="472"/>
    </row>
    <row r="3" spans="1:6" x14ac:dyDescent="0.25">
      <c r="A3" s="472" t="s">
        <v>60</v>
      </c>
      <c r="B3" s="472"/>
      <c r="C3" s="472"/>
      <c r="D3" s="472"/>
      <c r="E3" s="472"/>
      <c r="F3" s="472"/>
    </row>
    <row r="4" spans="1:6" x14ac:dyDescent="0.25">
      <c r="A4" s="472" t="s">
        <v>61</v>
      </c>
      <c r="B4" s="472"/>
      <c r="C4" s="472"/>
      <c r="D4" s="472"/>
      <c r="E4" s="472"/>
      <c r="F4" s="472"/>
    </row>
    <row r="5" spans="1:6" x14ac:dyDescent="0.25">
      <c r="A5" s="472" t="s">
        <v>62</v>
      </c>
      <c r="B5" s="472"/>
      <c r="C5" s="472"/>
      <c r="D5" s="472"/>
      <c r="E5" s="472"/>
      <c r="F5" s="472"/>
    </row>
    <row r="6" spans="1:6" x14ac:dyDescent="0.25">
      <c r="A6" s="203"/>
      <c r="B6" s="203" t="s">
        <v>152</v>
      </c>
      <c r="C6" s="203" t="s">
        <v>226</v>
      </c>
      <c r="D6" s="203"/>
      <c r="E6" s="203"/>
      <c r="F6" s="203"/>
    </row>
    <row r="7" spans="1:6" ht="15.75" thickBot="1" x14ac:dyDescent="0.3">
      <c r="A7" s="76"/>
      <c r="B7" s="76"/>
      <c r="C7" s="76"/>
      <c r="D7" s="76"/>
      <c r="E7" s="196"/>
      <c r="F7" s="76"/>
    </row>
    <row r="8" spans="1:6" x14ac:dyDescent="0.25">
      <c r="A8" s="466" t="s">
        <v>63</v>
      </c>
      <c r="B8" s="468" t="s">
        <v>64</v>
      </c>
      <c r="C8" s="77" t="s">
        <v>65</v>
      </c>
      <c r="D8" s="78" t="s">
        <v>66</v>
      </c>
      <c r="E8" s="79" t="s">
        <v>67</v>
      </c>
      <c r="F8" s="470" t="s">
        <v>17</v>
      </c>
    </row>
    <row r="9" spans="1:6" ht="15.75" thickBot="1" x14ac:dyDescent="0.3">
      <c r="A9" s="467"/>
      <c r="B9" s="469"/>
      <c r="C9" s="80" t="s">
        <v>68</v>
      </c>
      <c r="D9" s="81" t="s">
        <v>69</v>
      </c>
      <c r="E9" s="82" t="s">
        <v>70</v>
      </c>
      <c r="F9" s="471"/>
    </row>
    <row r="10" spans="1:6" x14ac:dyDescent="0.25">
      <c r="A10" s="84">
        <v>51</v>
      </c>
      <c r="B10" s="85" t="s">
        <v>71</v>
      </c>
      <c r="C10" s="86">
        <f>SUM(C11+C14+C16)</f>
        <v>8156.9250000000002</v>
      </c>
      <c r="D10" s="86">
        <f>SUM(D11+D14+D16)</f>
        <v>2593.125</v>
      </c>
      <c r="E10" s="86">
        <f>SUM(E11+E14+E16)</f>
        <v>0</v>
      </c>
      <c r="F10" s="86">
        <f>SUM(F11+F14+F16)</f>
        <v>10750.05</v>
      </c>
    </row>
    <row r="11" spans="1:6" x14ac:dyDescent="0.25">
      <c r="A11" s="87">
        <v>511</v>
      </c>
      <c r="B11" s="88" t="s">
        <v>153</v>
      </c>
      <c r="C11" s="89">
        <f>SUM(C12:C13)</f>
        <v>7127.55</v>
      </c>
      <c r="D11" s="89">
        <f>SUM(D12:D13)</f>
        <v>2250</v>
      </c>
      <c r="E11" s="89">
        <f>SUM(E12:E13)</f>
        <v>0</v>
      </c>
      <c r="F11" s="89">
        <f>SUM(F12:F13)</f>
        <v>9377.5499999999993</v>
      </c>
    </row>
    <row r="12" spans="1:6" x14ac:dyDescent="0.25">
      <c r="A12" s="90">
        <v>51101</v>
      </c>
      <c r="B12" s="91" t="s">
        <v>72</v>
      </c>
      <c r="C12" s="92">
        <f>F12-D12</f>
        <v>6750</v>
      </c>
      <c r="D12" s="92">
        <f>'[1]AUDITORIA INTERNA'!$I$13*3</f>
        <v>2250</v>
      </c>
      <c r="E12" s="92"/>
      <c r="F12" s="92">
        <f>+'[2]AUDITORIA INTERNA'!$L$13</f>
        <v>9000</v>
      </c>
    </row>
    <row r="13" spans="1:6" x14ac:dyDescent="0.25">
      <c r="A13" s="90">
        <v>51103</v>
      </c>
      <c r="B13" s="96" t="s">
        <v>73</v>
      </c>
      <c r="C13" s="92">
        <f>+'[2]AUDITORIA INTERNA'!$M$13</f>
        <v>377.55</v>
      </c>
      <c r="D13" s="194"/>
      <c r="E13" s="195"/>
      <c r="F13" s="195">
        <f>SUM(C13:E13)</f>
        <v>377.55</v>
      </c>
    </row>
    <row r="14" spans="1:6" ht="23.25" x14ac:dyDescent="0.25">
      <c r="A14" s="30">
        <v>514</v>
      </c>
      <c r="B14" s="166" t="s">
        <v>76</v>
      </c>
      <c r="C14" s="163">
        <f>SUM(C15:C15)</f>
        <v>573.75</v>
      </c>
      <c r="D14" s="163">
        <f>SUM(D15:D15)</f>
        <v>191.25</v>
      </c>
      <c r="E14" s="163">
        <f>SUM(E15:E15)</f>
        <v>0</v>
      </c>
      <c r="F14" s="163">
        <f>SUM(F15:F15)</f>
        <v>765</v>
      </c>
    </row>
    <row r="15" spans="1:6" x14ac:dyDescent="0.25">
      <c r="A15" s="35">
        <v>51401</v>
      </c>
      <c r="B15" s="38" t="s">
        <v>77</v>
      </c>
      <c r="C15" s="164">
        <f>F15-D15</f>
        <v>573.75</v>
      </c>
      <c r="D15" s="164">
        <v>191.25</v>
      </c>
      <c r="E15" s="164"/>
      <c r="F15" s="164">
        <f>+'[2]AUDITORIA INTERNA'!$L$17+'[2]AUDITORIA INTERNA'!$L$19</f>
        <v>765</v>
      </c>
    </row>
    <row r="16" spans="1:6" ht="17.25" customHeight="1" x14ac:dyDescent="0.25">
      <c r="A16" s="30">
        <v>515</v>
      </c>
      <c r="B16" s="53" t="s">
        <v>78</v>
      </c>
      <c r="C16" s="163">
        <f>SUM(C17:C17)</f>
        <v>455.625</v>
      </c>
      <c r="D16" s="163">
        <f>SUM(D17:D17)</f>
        <v>151.875</v>
      </c>
      <c r="E16" s="163">
        <f>SUM(E17:E17)</f>
        <v>0</v>
      </c>
      <c r="F16" s="163">
        <f>SUM(F17:F17)</f>
        <v>607.5</v>
      </c>
    </row>
    <row r="17" spans="1:7" x14ac:dyDescent="0.25">
      <c r="A17" s="35">
        <v>51501</v>
      </c>
      <c r="B17" s="38" t="s">
        <v>77</v>
      </c>
      <c r="C17" s="164">
        <f>F17-D17</f>
        <v>455.625</v>
      </c>
      <c r="D17" s="164">
        <f>'[1]AUDITORIA INTERNA'!$J$13*3</f>
        <v>151.875</v>
      </c>
      <c r="E17" s="164"/>
      <c r="F17" s="164">
        <f>+'[2]AUDITORIA INTERNA'!$L$18</f>
        <v>607.5</v>
      </c>
    </row>
    <row r="18" spans="1:7" x14ac:dyDescent="0.25">
      <c r="A18" s="87">
        <v>54</v>
      </c>
      <c r="B18" s="95" t="s">
        <v>80</v>
      </c>
      <c r="C18" s="86">
        <f>+C19+C24+C28</f>
        <v>697</v>
      </c>
      <c r="D18" s="86">
        <f t="shared" ref="D18:F18" si="0">+D19+D24+D28</f>
        <v>0</v>
      </c>
      <c r="E18" s="86">
        <f t="shared" si="0"/>
        <v>0</v>
      </c>
      <c r="F18" s="86">
        <f t="shared" si="0"/>
        <v>697</v>
      </c>
    </row>
    <row r="19" spans="1:7" x14ac:dyDescent="0.25">
      <c r="A19" s="87">
        <v>541</v>
      </c>
      <c r="B19" s="95" t="s">
        <v>154</v>
      </c>
      <c r="C19" s="89">
        <f>SUM(C20:C23)</f>
        <v>525</v>
      </c>
      <c r="D19" s="89">
        <f t="shared" ref="D19:F19" si="1">SUM(D20:D23)</f>
        <v>0</v>
      </c>
      <c r="E19" s="89">
        <f t="shared" si="1"/>
        <v>0</v>
      </c>
      <c r="F19" s="89">
        <f t="shared" si="1"/>
        <v>525</v>
      </c>
    </row>
    <row r="20" spans="1:7" x14ac:dyDescent="0.25">
      <c r="A20" s="93">
        <v>54105</v>
      </c>
      <c r="B20" s="96" t="s">
        <v>84</v>
      </c>
      <c r="C20" s="92">
        <v>150</v>
      </c>
      <c r="D20" s="92"/>
      <c r="E20" s="92"/>
      <c r="F20" s="92">
        <f t="shared" ref="F20:F23" si="2">SUM(C20:E20)</f>
        <v>150</v>
      </c>
    </row>
    <row r="21" spans="1:7" x14ac:dyDescent="0.25">
      <c r="A21" s="93">
        <v>54114</v>
      </c>
      <c r="B21" s="96" t="s">
        <v>88</v>
      </c>
      <c r="C21" s="92">
        <v>150</v>
      </c>
      <c r="D21" s="92"/>
      <c r="E21" s="92"/>
      <c r="F21" s="92">
        <f t="shared" si="2"/>
        <v>150</v>
      </c>
    </row>
    <row r="22" spans="1:7" x14ac:dyDescent="0.25">
      <c r="A22" s="93">
        <v>54115</v>
      </c>
      <c r="B22" s="96" t="s">
        <v>89</v>
      </c>
      <c r="C22" s="92">
        <v>125</v>
      </c>
      <c r="D22" s="92"/>
      <c r="E22" s="92"/>
      <c r="F22" s="92">
        <f t="shared" si="2"/>
        <v>125</v>
      </c>
    </row>
    <row r="23" spans="1:7" x14ac:dyDescent="0.25">
      <c r="A23" s="93">
        <v>54199</v>
      </c>
      <c r="B23" s="96" t="s">
        <v>90</v>
      </c>
      <c r="C23" s="92">
        <v>100</v>
      </c>
      <c r="D23" s="92"/>
      <c r="E23" s="92"/>
      <c r="F23" s="92">
        <f t="shared" si="2"/>
        <v>100</v>
      </c>
    </row>
    <row r="24" spans="1:7" ht="18" customHeight="1" x14ac:dyDescent="0.25">
      <c r="A24" s="87">
        <v>543</v>
      </c>
      <c r="B24" s="103" t="s">
        <v>155</v>
      </c>
      <c r="C24" s="89">
        <f>SUM(C25:C27)</f>
        <v>150</v>
      </c>
      <c r="D24" s="89">
        <f t="shared" ref="D24:F24" si="3">SUM(D25:D27)</f>
        <v>0</v>
      </c>
      <c r="E24" s="89">
        <f t="shared" si="3"/>
        <v>0</v>
      </c>
      <c r="F24" s="89">
        <f t="shared" si="3"/>
        <v>150</v>
      </c>
    </row>
    <row r="25" spans="1:7" x14ac:dyDescent="0.25">
      <c r="A25" s="93">
        <v>54301</v>
      </c>
      <c r="B25" s="96" t="s">
        <v>95</v>
      </c>
      <c r="C25" s="92">
        <v>50</v>
      </c>
      <c r="D25" s="92"/>
      <c r="E25" s="92"/>
      <c r="F25" s="92">
        <f t="shared" ref="F25:F27" si="4">SUM(C25:E25)</f>
        <v>50</v>
      </c>
    </row>
    <row r="26" spans="1:7" x14ac:dyDescent="0.25">
      <c r="A26" s="93">
        <v>54313</v>
      </c>
      <c r="B26" s="96" t="s">
        <v>99</v>
      </c>
      <c r="C26" s="92">
        <v>50</v>
      </c>
      <c r="D26" s="92"/>
      <c r="E26" s="92"/>
      <c r="F26" s="92">
        <f t="shared" si="4"/>
        <v>50</v>
      </c>
    </row>
    <row r="27" spans="1:7" x14ac:dyDescent="0.25">
      <c r="A27" s="93">
        <v>54399</v>
      </c>
      <c r="B27" s="96" t="s">
        <v>100</v>
      </c>
      <c r="C27" s="92">
        <v>50</v>
      </c>
      <c r="D27" s="92"/>
      <c r="E27" s="92"/>
      <c r="F27" s="92">
        <f t="shared" si="4"/>
        <v>50</v>
      </c>
    </row>
    <row r="28" spans="1:7" x14ac:dyDescent="0.25">
      <c r="A28" s="84">
        <v>544</v>
      </c>
      <c r="B28" s="85" t="s">
        <v>156</v>
      </c>
      <c r="C28" s="89">
        <f>SUM(C29)</f>
        <v>22</v>
      </c>
      <c r="D28" s="89"/>
      <c r="E28" s="101"/>
      <c r="F28" s="86">
        <f>SUM(C28:E28)</f>
        <v>22</v>
      </c>
    </row>
    <row r="29" spans="1:7" x14ac:dyDescent="0.25">
      <c r="A29" s="93">
        <v>54401</v>
      </c>
      <c r="B29" s="96" t="s">
        <v>101</v>
      </c>
      <c r="C29" s="94">
        <v>22</v>
      </c>
      <c r="D29" s="94"/>
      <c r="E29" s="92"/>
      <c r="F29" s="99">
        <f>SUM(C29:E29)</f>
        <v>22</v>
      </c>
      <c r="G29" s="102"/>
    </row>
    <row r="30" spans="1:7" x14ac:dyDescent="0.25">
      <c r="A30" s="87">
        <v>55</v>
      </c>
      <c r="B30" s="95" t="s">
        <v>104</v>
      </c>
      <c r="C30" s="86">
        <f t="shared" ref="C30:E31" si="5">SUM(C31)</f>
        <v>55</v>
      </c>
      <c r="D30" s="100">
        <f t="shared" si="5"/>
        <v>0</v>
      </c>
      <c r="E30" s="86">
        <f t="shared" si="5"/>
        <v>0</v>
      </c>
      <c r="F30" s="89">
        <f>SUM(C30:E30)</f>
        <v>55</v>
      </c>
    </row>
    <row r="31" spans="1:7" ht="23.25" x14ac:dyDescent="0.25">
      <c r="A31" s="87">
        <v>556</v>
      </c>
      <c r="B31" s="103" t="s">
        <v>158</v>
      </c>
      <c r="C31" s="89">
        <f t="shared" si="5"/>
        <v>55</v>
      </c>
      <c r="D31" s="89">
        <f t="shared" si="5"/>
        <v>0</v>
      </c>
      <c r="E31" s="89">
        <f t="shared" si="5"/>
        <v>0</v>
      </c>
      <c r="F31" s="89">
        <f>SUM(C31:E31)</f>
        <v>55</v>
      </c>
    </row>
    <row r="32" spans="1:7" x14ac:dyDescent="0.25">
      <c r="A32" s="93">
        <v>55601</v>
      </c>
      <c r="B32" s="96" t="s">
        <v>105</v>
      </c>
      <c r="C32" s="92">
        <v>55</v>
      </c>
      <c r="D32" s="92"/>
      <c r="E32" s="92"/>
      <c r="F32" s="92">
        <f>SUM(C32:E32)</f>
        <v>55</v>
      </c>
    </row>
    <row r="33" spans="1:8" x14ac:dyDescent="0.25">
      <c r="A33" s="87">
        <v>61</v>
      </c>
      <c r="B33" s="95" t="s">
        <v>110</v>
      </c>
      <c r="C33" s="89">
        <f>SUM(C34)</f>
        <v>500</v>
      </c>
      <c r="D33" s="89">
        <f t="shared" ref="D33:F33" si="6">SUM(D34)</f>
        <v>0</v>
      </c>
      <c r="E33" s="89">
        <f t="shared" si="6"/>
        <v>0</v>
      </c>
      <c r="F33" s="89">
        <f t="shared" si="6"/>
        <v>500</v>
      </c>
    </row>
    <row r="34" spans="1:8" x14ac:dyDescent="0.25">
      <c r="A34" s="87">
        <v>611</v>
      </c>
      <c r="B34" s="95" t="s">
        <v>161</v>
      </c>
      <c r="C34" s="89">
        <f>SUM(C35:C36)</f>
        <v>500</v>
      </c>
      <c r="D34" s="89">
        <f t="shared" ref="D34:E34" si="7">SUM(D35:D36)</f>
        <v>0</v>
      </c>
      <c r="E34" s="89">
        <f t="shared" si="7"/>
        <v>0</v>
      </c>
      <c r="F34" s="89">
        <f>SUM(F35:F36)</f>
        <v>500</v>
      </c>
      <c r="G34" s="102"/>
      <c r="H34" s="187"/>
    </row>
    <row r="35" spans="1:8" x14ac:dyDescent="0.25">
      <c r="A35" s="93">
        <v>61101</v>
      </c>
      <c r="B35" s="96" t="s">
        <v>112</v>
      </c>
      <c r="C35" s="92">
        <v>250</v>
      </c>
      <c r="D35" s="92"/>
      <c r="E35" s="92"/>
      <c r="F35" s="92">
        <f t="shared" ref="F35:F36" si="8">SUM(C35:E35)</f>
        <v>250</v>
      </c>
      <c r="G35" s="102"/>
    </row>
    <row r="36" spans="1:8" x14ac:dyDescent="0.25">
      <c r="A36" s="93">
        <v>61199</v>
      </c>
      <c r="B36" s="96" t="s">
        <v>115</v>
      </c>
      <c r="C36" s="97">
        <v>250</v>
      </c>
      <c r="D36" s="97"/>
      <c r="E36" s="97"/>
      <c r="F36" s="92">
        <f t="shared" si="8"/>
        <v>250</v>
      </c>
    </row>
    <row r="37" spans="1:8" x14ac:dyDescent="0.25">
      <c r="A37" s="93"/>
      <c r="B37" s="95" t="s">
        <v>119</v>
      </c>
      <c r="C37" s="98">
        <f>SUM(C10+C18+C30+C33)</f>
        <v>9408.9249999999993</v>
      </c>
      <c r="D37" s="98">
        <f>SUM(D10+D18+D30+D33)</f>
        <v>2593.125</v>
      </c>
      <c r="E37" s="98">
        <f>SUM(E10+E18+E30+E33)</f>
        <v>0</v>
      </c>
      <c r="F37" s="98">
        <f>SUM(F10+F18+F30+F33)</f>
        <v>12002.05</v>
      </c>
    </row>
    <row r="38" spans="1:8" x14ac:dyDescent="0.25">
      <c r="A38" s="87"/>
      <c r="B38" s="95" t="s">
        <v>120</v>
      </c>
      <c r="C38" s="98">
        <f>SUM(C10+C18+C30+C33)</f>
        <v>9408.9249999999993</v>
      </c>
      <c r="D38" s="98">
        <f>SUM(D10+D18+D30+D33)</f>
        <v>2593.125</v>
      </c>
      <c r="E38" s="98">
        <f>SUM(E10+E18+E30+E33)</f>
        <v>0</v>
      </c>
      <c r="F38" s="98">
        <f>SUM(F10+F18+F30+F33)</f>
        <v>12002.05</v>
      </c>
    </row>
    <row r="39" spans="1:8" x14ac:dyDescent="0.25">
      <c r="A39" s="87"/>
      <c r="B39" s="95" t="s">
        <v>121</v>
      </c>
      <c r="C39" s="98">
        <f>SUM(C11+C14+C16+C19+C24+C28+C31+C34)</f>
        <v>9408.9249999999993</v>
      </c>
      <c r="D39" s="98">
        <f>SUM(D11+D14+D16+D19+D24+D28+D31+D34)</f>
        <v>2593.125</v>
      </c>
      <c r="E39" s="98">
        <f>SUM(E11+E14+E16+E19+E24+E28+E31+E34)</f>
        <v>0</v>
      </c>
      <c r="F39" s="98">
        <f>SUM(F11+F14+F16+F19+F24+F28+F31+F34)</f>
        <v>12002.05</v>
      </c>
    </row>
    <row r="40" spans="1:8" x14ac:dyDescent="0.25">
      <c r="A40" s="87"/>
      <c r="B40" s="95" t="s">
        <v>122</v>
      </c>
      <c r="C40" s="98">
        <f>SUM(C12+C13+C15+C17+C20+C21+C22+C23+C25+C26+C27+C29+C32+C35+C36)</f>
        <v>9408.9249999999993</v>
      </c>
      <c r="D40" s="98">
        <f>SUM(D12+D13+D15+D17+D20+D21+D22+D23+D25+D26+D27+D29+D32+D35+D36)</f>
        <v>2593.125</v>
      </c>
      <c r="E40" s="98">
        <f>SUM(E12+E13+E15+E17+E20+E21+E22+E23+E25+E26+E27+E29+E32+E35+E36)</f>
        <v>0</v>
      </c>
      <c r="F40" s="98">
        <f>SUM(F12+F13+F15+F17+F20+F21+F22+F23+F25+F26+F27+F29+F32+F35+F36)</f>
        <v>12002.05</v>
      </c>
      <c r="G40" s="240"/>
      <c r="H40" s="83"/>
    </row>
    <row r="41" spans="1:8" x14ac:dyDescent="0.25">
      <c r="A41" s="83"/>
    </row>
  </sheetData>
  <mergeCells count="8">
    <mergeCell ref="A8:A9"/>
    <mergeCell ref="B8:B9"/>
    <mergeCell ref="F8:F9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9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2"/>
  <sheetViews>
    <sheetView showGridLines="0" topLeftCell="A37" zoomScale="120" zoomScaleNormal="120" workbookViewId="0">
      <selection activeCell="B27" sqref="B27"/>
    </sheetView>
  </sheetViews>
  <sheetFormatPr baseColWidth="10" defaultRowHeight="12.75" x14ac:dyDescent="0.2"/>
  <cols>
    <col min="1" max="1" width="5.28515625" customWidth="1"/>
    <col min="2" max="2" width="34.85546875" customWidth="1"/>
    <col min="3" max="3" width="11.140625" customWidth="1"/>
    <col min="4" max="4" width="13" customWidth="1"/>
    <col min="5" max="5" width="11.7109375" customWidth="1"/>
    <col min="6" max="6" width="10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8" ht="12" customHeight="1" x14ac:dyDescent="0.2">
      <c r="A1" s="20"/>
      <c r="B1" s="20"/>
      <c r="C1" s="20"/>
      <c r="D1" s="20"/>
      <c r="E1" s="20"/>
      <c r="F1" s="20"/>
    </row>
    <row r="2" spans="1:8" x14ac:dyDescent="0.2">
      <c r="A2" s="464" t="s">
        <v>313</v>
      </c>
      <c r="B2" s="464"/>
      <c r="C2" s="464"/>
      <c r="D2" s="464"/>
      <c r="E2" s="464"/>
      <c r="F2" s="464"/>
    </row>
    <row r="3" spans="1:8" x14ac:dyDescent="0.2">
      <c r="A3" s="465" t="s">
        <v>59</v>
      </c>
      <c r="B3" s="465"/>
      <c r="C3" s="465"/>
      <c r="D3" s="465"/>
      <c r="E3" s="465"/>
      <c r="F3" s="465"/>
    </row>
    <row r="4" spans="1:8" x14ac:dyDescent="0.2">
      <c r="A4" s="465" t="s">
        <v>130</v>
      </c>
      <c r="B4" s="465"/>
      <c r="C4" s="465"/>
      <c r="D4" s="465"/>
      <c r="E4" s="465"/>
      <c r="F4" s="465"/>
    </row>
    <row r="5" spans="1:8" x14ac:dyDescent="0.2">
      <c r="A5" s="465" t="s">
        <v>129</v>
      </c>
      <c r="B5" s="465"/>
      <c r="C5" s="465"/>
      <c r="D5" s="465"/>
      <c r="E5" s="465"/>
      <c r="F5" s="465"/>
    </row>
    <row r="6" spans="1:8" x14ac:dyDescent="0.2">
      <c r="A6" s="465" t="s">
        <v>124</v>
      </c>
      <c r="B6" s="465"/>
      <c r="C6" s="465"/>
      <c r="D6" s="465"/>
      <c r="E6" s="465"/>
      <c r="F6" s="465"/>
    </row>
    <row r="7" spans="1:8" x14ac:dyDescent="0.2">
      <c r="A7" s="202" t="s">
        <v>227</v>
      </c>
      <c r="B7" s="202"/>
      <c r="C7" s="202"/>
      <c r="D7" s="202"/>
      <c r="E7" s="202"/>
      <c r="F7" s="202"/>
    </row>
    <row r="8" spans="1:8" ht="13.5" thickBot="1" x14ac:dyDescent="0.25">
      <c r="A8" s="21"/>
      <c r="B8" s="21"/>
      <c r="C8" s="21"/>
      <c r="D8" s="171"/>
      <c r="E8" s="21"/>
      <c r="F8" s="21"/>
      <c r="G8" s="40"/>
    </row>
    <row r="9" spans="1:8" x14ac:dyDescent="0.2">
      <c r="A9" s="458" t="s">
        <v>63</v>
      </c>
      <c r="B9" s="460" t="s">
        <v>64</v>
      </c>
      <c r="C9" s="22" t="s">
        <v>65</v>
      </c>
      <c r="D9" s="155" t="s">
        <v>66</v>
      </c>
      <c r="E9" s="24" t="s">
        <v>67</v>
      </c>
      <c r="F9" s="460" t="s">
        <v>17</v>
      </c>
      <c r="G9" s="234"/>
      <c r="H9" s="40"/>
    </row>
    <row r="10" spans="1:8" ht="13.5" thickBot="1" x14ac:dyDescent="0.25">
      <c r="A10" s="459"/>
      <c r="B10" s="461"/>
      <c r="C10" s="25" t="s">
        <v>68</v>
      </c>
      <c r="D10" s="156" t="s">
        <v>69</v>
      </c>
      <c r="E10" s="27" t="s">
        <v>70</v>
      </c>
      <c r="F10" s="461"/>
      <c r="G10" s="182"/>
    </row>
    <row r="11" spans="1:8" x14ac:dyDescent="0.2">
      <c r="A11" s="28">
        <v>51</v>
      </c>
      <c r="B11" s="29" t="s">
        <v>71</v>
      </c>
      <c r="C11" s="174">
        <f>SUM(C12+C15+C17)</f>
        <v>17803.924999999999</v>
      </c>
      <c r="D11" s="174">
        <f>SUM(D12+D15+D17)</f>
        <v>6742.125</v>
      </c>
      <c r="E11" s="174">
        <f>SUM(E12+E15+E17)</f>
        <v>0</v>
      </c>
      <c r="F11" s="175">
        <f>SUM(F12+F15+F17)</f>
        <v>24546.05</v>
      </c>
      <c r="G11" s="182"/>
    </row>
    <row r="12" spans="1:8" x14ac:dyDescent="0.2">
      <c r="A12" s="30">
        <v>511</v>
      </c>
      <c r="B12" s="31" t="s">
        <v>153</v>
      </c>
      <c r="C12" s="163">
        <f>SUM(C13:C14)</f>
        <v>15127.55</v>
      </c>
      <c r="D12" s="163">
        <f>SUM(D13:D14)</f>
        <v>5850</v>
      </c>
      <c r="E12" s="163">
        <f>SUM(E13:E14)</f>
        <v>0</v>
      </c>
      <c r="F12" s="176">
        <f>SUM(F13:F14)</f>
        <v>20977.55</v>
      </c>
      <c r="G12" s="182"/>
    </row>
    <row r="13" spans="1:8" x14ac:dyDescent="0.2">
      <c r="A13" s="32">
        <v>51101</v>
      </c>
      <c r="B13" s="33" t="s">
        <v>72</v>
      </c>
      <c r="C13" s="164">
        <f>F13-D13</f>
        <v>13350</v>
      </c>
      <c r="D13" s="164">
        <f>[1]RR.HH!$I$17*3</f>
        <v>5850</v>
      </c>
      <c r="E13" s="164"/>
      <c r="F13" s="177">
        <f>+[2]RR.HH!$L$17</f>
        <v>19200</v>
      </c>
      <c r="G13" s="182"/>
    </row>
    <row r="14" spans="1:8" x14ac:dyDescent="0.2">
      <c r="A14" s="32">
        <v>51103</v>
      </c>
      <c r="B14" s="38" t="s">
        <v>73</v>
      </c>
      <c r="C14" s="164">
        <f>+[2]RR.HH!$M$17</f>
        <v>1777.55</v>
      </c>
      <c r="D14" s="164"/>
      <c r="E14" s="164"/>
      <c r="F14" s="179">
        <f>SUM(C14:E14)</f>
        <v>1777.55</v>
      </c>
      <c r="G14" s="182"/>
    </row>
    <row r="15" spans="1:8" x14ac:dyDescent="0.2">
      <c r="A15" s="30">
        <v>514</v>
      </c>
      <c r="B15" s="29" t="s">
        <v>76</v>
      </c>
      <c r="C15" s="163">
        <f>SUM(C16:C16)</f>
        <v>1491.75</v>
      </c>
      <c r="D15" s="163">
        <f>SUM(D16:D16)</f>
        <v>497.25</v>
      </c>
      <c r="E15" s="163">
        <f>SUM(E16:E16)</f>
        <v>0</v>
      </c>
      <c r="F15" s="176">
        <f>SUM(F16:F16)</f>
        <v>1989</v>
      </c>
      <c r="G15" s="182"/>
    </row>
    <row r="16" spans="1:8" x14ac:dyDescent="0.2">
      <c r="A16" s="35">
        <v>51401</v>
      </c>
      <c r="B16" s="38" t="s">
        <v>77</v>
      </c>
      <c r="C16" s="164">
        <f>F16-D16</f>
        <v>1491.75</v>
      </c>
      <c r="D16" s="164">
        <v>497.25</v>
      </c>
      <c r="E16" s="164"/>
      <c r="F16" s="177">
        <f>+[2]RR.HH!$L$21+[2]RR.HH!$L$23</f>
        <v>1989</v>
      </c>
      <c r="G16" s="182"/>
    </row>
    <row r="17" spans="1:8" x14ac:dyDescent="0.2">
      <c r="A17" s="30">
        <v>515</v>
      </c>
      <c r="B17" s="37" t="s">
        <v>78</v>
      </c>
      <c r="C17" s="163">
        <f>SUM(C18:C18)</f>
        <v>1184.625</v>
      </c>
      <c r="D17" s="163">
        <f>SUM(D18:D18)</f>
        <v>394.875</v>
      </c>
      <c r="E17" s="163">
        <f>SUM(E18:E18)</f>
        <v>0</v>
      </c>
      <c r="F17" s="176">
        <f>SUM(F18:F18)</f>
        <v>1579.5</v>
      </c>
      <c r="G17" s="182"/>
    </row>
    <row r="18" spans="1:8" x14ac:dyDescent="0.2">
      <c r="A18" s="35">
        <v>51501</v>
      </c>
      <c r="B18" s="38" t="s">
        <v>77</v>
      </c>
      <c r="C18" s="164">
        <f>F18-D18</f>
        <v>1184.625</v>
      </c>
      <c r="D18" s="164">
        <f>[1]RR.HH!$J$17*3</f>
        <v>394.875</v>
      </c>
      <c r="E18" s="164"/>
      <c r="F18" s="177">
        <f>+[2]RR.HH!$L$22</f>
        <v>1579.5</v>
      </c>
      <c r="G18" s="182"/>
    </row>
    <row r="19" spans="1:8" x14ac:dyDescent="0.2">
      <c r="A19" s="30">
        <v>54</v>
      </c>
      <c r="B19" s="37" t="s">
        <v>80</v>
      </c>
      <c r="C19" s="51">
        <f>SUM(C20+C26)</f>
        <v>8370.43</v>
      </c>
      <c r="D19" s="51">
        <f t="shared" ref="D19:F19" si="0">SUM(D20+D26)</f>
        <v>2230.08</v>
      </c>
      <c r="E19" s="51">
        <f t="shared" si="0"/>
        <v>0</v>
      </c>
      <c r="F19" s="51">
        <f t="shared" si="0"/>
        <v>10600.509999999998</v>
      </c>
      <c r="G19" s="182"/>
    </row>
    <row r="20" spans="1:8" x14ac:dyDescent="0.2">
      <c r="A20" s="30">
        <v>541</v>
      </c>
      <c r="B20" s="37" t="s">
        <v>154</v>
      </c>
      <c r="C20" s="51">
        <f>SUM(C21:C25)</f>
        <v>7995.43</v>
      </c>
      <c r="D20" s="51">
        <f>SUM(D21:D25)</f>
        <v>2230.08</v>
      </c>
      <c r="E20" s="51">
        <f>SUM(E21:E25)</f>
        <v>0</v>
      </c>
      <c r="F20" s="178">
        <f>SUM(F21:F25)</f>
        <v>10225.509999999998</v>
      </c>
      <c r="G20" s="184"/>
    </row>
    <row r="21" spans="1:8" x14ac:dyDescent="0.2">
      <c r="A21" s="35">
        <v>54101</v>
      </c>
      <c r="B21" s="38" t="s">
        <v>81</v>
      </c>
      <c r="C21" s="164">
        <v>3000</v>
      </c>
      <c r="D21" s="52">
        <v>2230.08</v>
      </c>
      <c r="E21" s="52"/>
      <c r="F21" s="179">
        <f>SUM(C21:E21)</f>
        <v>5230.08</v>
      </c>
      <c r="G21" s="225"/>
    </row>
    <row r="22" spans="1:8" x14ac:dyDescent="0.2">
      <c r="A22" s="35">
        <v>54105</v>
      </c>
      <c r="B22" s="38" t="s">
        <v>84</v>
      </c>
      <c r="C22" s="52">
        <v>303.61</v>
      </c>
      <c r="D22" s="52"/>
      <c r="E22" s="52"/>
      <c r="F22" s="179">
        <f>SUM(C22:E22)</f>
        <v>303.61</v>
      </c>
      <c r="G22" s="183"/>
    </row>
    <row r="23" spans="1:8" x14ac:dyDescent="0.2">
      <c r="A23" s="35">
        <v>54107</v>
      </c>
      <c r="B23" s="38" t="s">
        <v>138</v>
      </c>
      <c r="C23" s="164">
        <v>2063.6</v>
      </c>
      <c r="D23" s="52"/>
      <c r="E23" s="52"/>
      <c r="F23" s="179">
        <f>SUM(C23:E23)</f>
        <v>2063.6</v>
      </c>
      <c r="G23" s="183"/>
    </row>
    <row r="24" spans="1:8" x14ac:dyDescent="0.2">
      <c r="A24" s="35">
        <v>54114</v>
      </c>
      <c r="B24" s="38" t="s">
        <v>88</v>
      </c>
      <c r="C24" s="52">
        <v>139.75</v>
      </c>
      <c r="D24" s="52"/>
      <c r="E24" s="52"/>
      <c r="F24" s="179">
        <f t="shared" ref="F24:F30" si="1">SUM(C24:E24)</f>
        <v>139.75</v>
      </c>
      <c r="G24" s="183"/>
    </row>
    <row r="25" spans="1:8" x14ac:dyDescent="0.2">
      <c r="A25" s="35">
        <v>54199</v>
      </c>
      <c r="B25" s="38" t="s">
        <v>90</v>
      </c>
      <c r="C25" s="164">
        <v>2488.4699999999998</v>
      </c>
      <c r="D25" s="52"/>
      <c r="E25" s="52"/>
      <c r="F25" s="179">
        <f t="shared" si="1"/>
        <v>2488.4699999999998</v>
      </c>
      <c r="G25" s="183"/>
      <c r="H25" s="40"/>
    </row>
    <row r="26" spans="1:8" x14ac:dyDescent="0.2">
      <c r="A26" s="30">
        <v>543</v>
      </c>
      <c r="B26" s="37" t="s">
        <v>155</v>
      </c>
      <c r="C26" s="51">
        <f>SUM(C27:C27)</f>
        <v>375</v>
      </c>
      <c r="D26" s="51">
        <f>SUM(D27:D27)</f>
        <v>0</v>
      </c>
      <c r="E26" s="51">
        <f>SUM(E27:E27)</f>
        <v>0</v>
      </c>
      <c r="F26" s="178">
        <f>SUM(F27:F27)</f>
        <v>375</v>
      </c>
      <c r="G26" s="230"/>
      <c r="H26" s="40"/>
    </row>
    <row r="27" spans="1:8" x14ac:dyDescent="0.2">
      <c r="A27" s="168">
        <v>54313</v>
      </c>
      <c r="B27" s="36" t="s">
        <v>128</v>
      </c>
      <c r="C27" s="173">
        <v>375</v>
      </c>
      <c r="D27" s="173"/>
      <c r="E27" s="169"/>
      <c r="F27" s="179">
        <f t="shared" si="1"/>
        <v>375</v>
      </c>
      <c r="G27" s="183"/>
    </row>
    <row r="28" spans="1:8" x14ac:dyDescent="0.2">
      <c r="A28" s="30">
        <v>55</v>
      </c>
      <c r="B28" s="37" t="s">
        <v>104</v>
      </c>
      <c r="C28" s="51">
        <f>SUM(C29)</f>
        <v>275</v>
      </c>
      <c r="D28" s="51">
        <f t="shared" ref="D28:F28" si="2">SUM(D29)</f>
        <v>0</v>
      </c>
      <c r="E28" s="51">
        <f t="shared" si="2"/>
        <v>0</v>
      </c>
      <c r="F28" s="178">
        <f t="shared" si="2"/>
        <v>275</v>
      </c>
      <c r="G28" s="184"/>
    </row>
    <row r="29" spans="1:8" ht="22.5" x14ac:dyDescent="0.2">
      <c r="A29" s="30">
        <v>556</v>
      </c>
      <c r="B29" s="53" t="s">
        <v>158</v>
      </c>
      <c r="C29" s="51">
        <f>SUM(C30:C30)</f>
        <v>275</v>
      </c>
      <c r="D29" s="51">
        <f>SUM(D30:D30)</f>
        <v>0</v>
      </c>
      <c r="E29" s="51">
        <f>SUM(E30:E30)</f>
        <v>0</v>
      </c>
      <c r="F29" s="178">
        <f>SUM(F30:F30)</f>
        <v>275</v>
      </c>
      <c r="G29" s="182"/>
    </row>
    <row r="30" spans="1:8" x14ac:dyDescent="0.2">
      <c r="A30" s="191">
        <v>55601</v>
      </c>
      <c r="B30" s="192" t="s">
        <v>105</v>
      </c>
      <c r="C30" s="164">
        <v>275</v>
      </c>
      <c r="D30" s="164"/>
      <c r="E30" s="52"/>
      <c r="F30" s="179">
        <f t="shared" si="1"/>
        <v>275</v>
      </c>
      <c r="G30" s="182"/>
    </row>
    <row r="31" spans="1:8" x14ac:dyDescent="0.2">
      <c r="A31" s="30">
        <v>61</v>
      </c>
      <c r="B31" s="37" t="s">
        <v>110</v>
      </c>
      <c r="C31" s="51">
        <f>SUM(C32)</f>
        <v>440</v>
      </c>
      <c r="D31" s="51">
        <f t="shared" ref="D31:F31" si="3">SUM(D32)</f>
        <v>0</v>
      </c>
      <c r="E31" s="51">
        <f t="shared" si="3"/>
        <v>0</v>
      </c>
      <c r="F31" s="178">
        <f t="shared" si="3"/>
        <v>440</v>
      </c>
      <c r="G31" s="182"/>
    </row>
    <row r="32" spans="1:8" x14ac:dyDescent="0.2">
      <c r="A32" s="30">
        <v>611</v>
      </c>
      <c r="B32" s="37" t="s">
        <v>163</v>
      </c>
      <c r="C32" s="51">
        <f>SUM(C33:C33)</f>
        <v>440</v>
      </c>
      <c r="D32" s="51">
        <f>SUM(D33:D33)</f>
        <v>0</v>
      </c>
      <c r="E32" s="51">
        <f>SUM(E33:E33)</f>
        <v>0</v>
      </c>
      <c r="F32" s="178">
        <f>SUM(F33:F33)</f>
        <v>440</v>
      </c>
      <c r="G32" s="182"/>
    </row>
    <row r="33" spans="1:10" x14ac:dyDescent="0.2">
      <c r="A33" s="35">
        <v>61101</v>
      </c>
      <c r="B33" s="38" t="s">
        <v>112</v>
      </c>
      <c r="C33" s="52">
        <v>440</v>
      </c>
      <c r="D33" s="52"/>
      <c r="E33" s="52"/>
      <c r="F33" s="179">
        <f t="shared" ref="F33" si="4">SUM(C33:E33)</f>
        <v>440</v>
      </c>
      <c r="G33" s="183"/>
      <c r="H33" s="40"/>
    </row>
    <row r="34" spans="1:10" x14ac:dyDescent="0.2">
      <c r="A34" s="35"/>
      <c r="B34" s="37" t="s">
        <v>119</v>
      </c>
      <c r="C34" s="51">
        <f>SUM(C11+C19+C28+C31)</f>
        <v>26889.355</v>
      </c>
      <c r="D34" s="51">
        <f>SUM(D11+D19+D28+D31)</f>
        <v>8972.2049999999999</v>
      </c>
      <c r="E34" s="51">
        <f>SUM(E11+E19+E28+E31)</f>
        <v>0</v>
      </c>
      <c r="F34" s="51">
        <f>SUM(F11+F19+F28+F31)</f>
        <v>35861.56</v>
      </c>
      <c r="G34" s="218"/>
      <c r="H34" s="40"/>
    </row>
    <row r="35" spans="1:10" x14ac:dyDescent="0.2">
      <c r="A35" s="35"/>
      <c r="B35" s="38"/>
      <c r="C35" s="52"/>
      <c r="D35" s="52"/>
      <c r="E35" s="52"/>
      <c r="F35" s="179"/>
      <c r="G35" s="182"/>
      <c r="H35" s="40"/>
    </row>
    <row r="36" spans="1:10" x14ac:dyDescent="0.2">
      <c r="A36" s="30"/>
      <c r="B36" s="37" t="s">
        <v>120</v>
      </c>
      <c r="C36" s="51">
        <f>SUM(C11+C19+C28+C31)</f>
        <v>26889.355</v>
      </c>
      <c r="D36" s="51">
        <f>SUM(D11+D19+D28+D31)</f>
        <v>8972.2049999999999</v>
      </c>
      <c r="E36" s="51">
        <f>SUM(E11+E19+E28+E31)</f>
        <v>0</v>
      </c>
      <c r="F36" s="51">
        <f>SUM(F11+F19+F28+F31)</f>
        <v>35861.56</v>
      </c>
      <c r="G36" s="185"/>
      <c r="H36" s="40"/>
    </row>
    <row r="37" spans="1:10" x14ac:dyDescent="0.2">
      <c r="A37" s="30"/>
      <c r="B37" s="37" t="s">
        <v>121</v>
      </c>
      <c r="C37" s="51">
        <f>SUM(C12+C15+C17+C20+C26+C29+C32)</f>
        <v>26889.355</v>
      </c>
      <c r="D37" s="51">
        <f>SUM(D12+D15+D17+D20+D26+D29+D32)</f>
        <v>8972.2049999999999</v>
      </c>
      <c r="E37" s="51">
        <f>SUM(E12+E15+E17+E20+E26+E29+E32)</f>
        <v>0</v>
      </c>
      <c r="F37" s="51">
        <f>SUM(F12+F15+F17+F20+F26+F29+F32)</f>
        <v>35861.56</v>
      </c>
      <c r="G37" s="185"/>
      <c r="H37" s="40"/>
    </row>
    <row r="38" spans="1:10" x14ac:dyDescent="0.2">
      <c r="A38" s="30"/>
      <c r="B38" s="37" t="s">
        <v>122</v>
      </c>
      <c r="C38" s="51">
        <f>SUM(C13+C14+C16+C18+C21+C22+C23+C24+C25+C27+C30+C33)</f>
        <v>26889.355</v>
      </c>
      <c r="D38" s="51">
        <f t="shared" ref="D38:F38" si="5">SUM(D13+D14+D16+D18+D21+D22+D23+D24+D25+D27+D30+D33)</f>
        <v>8972.2049999999999</v>
      </c>
      <c r="E38" s="51">
        <f t="shared" si="5"/>
        <v>0</v>
      </c>
      <c r="F38" s="51">
        <f t="shared" si="5"/>
        <v>35861.56</v>
      </c>
      <c r="G38" s="218"/>
      <c r="H38" s="217"/>
      <c r="I38" s="237"/>
      <c r="J38" s="216"/>
    </row>
    <row r="39" spans="1:10" x14ac:dyDescent="0.2">
      <c r="A39" s="42"/>
      <c r="G39" s="40"/>
    </row>
    <row r="40" spans="1:10" x14ac:dyDescent="0.2">
      <c r="G40" s="40"/>
    </row>
    <row r="41" spans="1:10" x14ac:dyDescent="0.2">
      <c r="G41" s="40"/>
    </row>
    <row r="42" spans="1:10" x14ac:dyDescent="0.2">
      <c r="G42" s="40"/>
    </row>
    <row r="43" spans="1:10" x14ac:dyDescent="0.2">
      <c r="G43" s="40"/>
    </row>
    <row r="44" spans="1:10" x14ac:dyDescent="0.2">
      <c r="G44" s="40"/>
    </row>
    <row r="45" spans="1:10" x14ac:dyDescent="0.2">
      <c r="G45" s="40"/>
    </row>
    <row r="46" spans="1:10" x14ac:dyDescent="0.2">
      <c r="G46" s="40"/>
    </row>
    <row r="47" spans="1:10" x14ac:dyDescent="0.2">
      <c r="G47" s="40"/>
    </row>
    <row r="48" spans="1:10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80" spans="7:7" ht="15" customHeight="1" x14ac:dyDescent="0.2"/>
    <row r="1087" spans="7:7" x14ac:dyDescent="0.2">
      <c r="G1087" s="43"/>
    </row>
    <row r="1088" spans="7:7" x14ac:dyDescent="0.2">
      <c r="G1088" s="2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44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45"/>
    </row>
    <row r="1106" spans="7:7" x14ac:dyDescent="0.2">
      <c r="G1106" s="46"/>
    </row>
    <row r="1107" spans="7:7" x14ac:dyDescent="0.2">
      <c r="G1107" s="45"/>
    </row>
    <row r="1108" spans="7:7" x14ac:dyDescent="0.2">
      <c r="G1108" s="47"/>
    </row>
    <row r="1109" spans="7:7" x14ac:dyDescent="0.2">
      <c r="G1109" s="40"/>
    </row>
    <row r="1110" spans="7:7" x14ac:dyDescent="0.2">
      <c r="G1110" s="39"/>
    </row>
    <row r="1111" spans="7:7" x14ac:dyDescent="0.2">
      <c r="G1111" s="40"/>
    </row>
    <row r="1112" spans="7:7" x14ac:dyDescent="0.2">
      <c r="G1112" s="40"/>
    </row>
    <row r="1113" spans="7:7" x14ac:dyDescent="0.2">
      <c r="G1113" s="40"/>
    </row>
    <row r="1114" spans="7:7" x14ac:dyDescent="0.2">
      <c r="G1114" s="39"/>
    </row>
    <row r="1115" spans="7:7" x14ac:dyDescent="0.2">
      <c r="G1115" s="39"/>
    </row>
    <row r="1116" spans="7:7" x14ac:dyDescent="0.2">
      <c r="G1116" s="39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2461" spans="8:102" ht="11.1" customHeight="1" x14ac:dyDescent="0.2">
      <c r="H2461" s="43"/>
      <c r="I2461" s="43"/>
      <c r="J2461" s="43"/>
      <c r="K2461" s="43"/>
      <c r="L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Z2461" s="43"/>
      <c r="BA2461" s="43"/>
      <c r="BB2461" s="43"/>
      <c r="BC2461" s="43"/>
      <c r="BD2461" s="43"/>
      <c r="BE2461" s="43"/>
      <c r="BG2461" s="43"/>
      <c r="BH2461" s="43"/>
      <c r="BI2461" s="43"/>
      <c r="BJ2461" s="43"/>
      <c r="BK2461" s="43"/>
      <c r="BL2461" s="43"/>
      <c r="BN2461" s="43"/>
      <c r="BO2461" s="43"/>
      <c r="BP2461" s="43"/>
      <c r="BQ2461" s="43"/>
      <c r="BR2461" s="43"/>
      <c r="BS2461" s="43"/>
      <c r="BU2461" s="43"/>
      <c r="BV2461" s="43"/>
      <c r="BW2461" s="43"/>
      <c r="BX2461" s="43"/>
      <c r="BY2461" s="43"/>
      <c r="BZ2461" s="43"/>
      <c r="CB2461" s="43"/>
      <c r="CC2461" s="43"/>
      <c r="CD2461" s="43"/>
      <c r="CE2461" s="43"/>
      <c r="CF2461" s="43"/>
      <c r="CG2461" s="43"/>
      <c r="CI2461" s="43"/>
      <c r="CJ2461" s="43"/>
      <c r="CK2461" s="43"/>
      <c r="CL2461" s="43"/>
      <c r="CM2461" s="43"/>
      <c r="CN2461" s="43"/>
      <c r="CP2461" s="43"/>
      <c r="CQ2461" s="43"/>
      <c r="CR2461" s="43"/>
      <c r="CS2461" s="43"/>
      <c r="CT2461" s="43"/>
      <c r="CU2461" s="43"/>
      <c r="CW2461" s="43"/>
      <c r="CX2461" s="43"/>
    </row>
    <row r="2462" spans="8:102" ht="11.1" customHeight="1" x14ac:dyDescent="0.2">
      <c r="H2462" s="2"/>
      <c r="I2462" s="2"/>
      <c r="J2462" s="2"/>
      <c r="K2462" s="2"/>
      <c r="L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Z2462" s="2"/>
      <c r="BA2462" s="2"/>
      <c r="BB2462" s="2"/>
      <c r="BC2462" s="2"/>
      <c r="BD2462" s="2"/>
      <c r="BE2462" s="2"/>
      <c r="BG2462" s="2"/>
      <c r="BH2462" s="2"/>
      <c r="BI2462" s="2"/>
      <c r="BJ2462" s="2"/>
      <c r="BK2462" s="2"/>
      <c r="BL2462" s="2"/>
      <c r="BN2462" s="2"/>
      <c r="BO2462" s="2"/>
      <c r="BP2462" s="2"/>
      <c r="BQ2462" s="2"/>
      <c r="BR2462" s="2"/>
      <c r="BS2462" s="2"/>
      <c r="BU2462" s="2"/>
      <c r="BV2462" s="2"/>
      <c r="BW2462" s="2"/>
      <c r="BX2462" s="2"/>
      <c r="BY2462" s="2"/>
      <c r="BZ2462" s="2"/>
      <c r="CB2462" s="2"/>
      <c r="CC2462" s="2"/>
      <c r="CD2462" s="2"/>
      <c r="CE2462" s="2"/>
      <c r="CF2462" s="2"/>
      <c r="CG2462" s="2"/>
      <c r="CI2462" s="2"/>
      <c r="CJ2462" s="2"/>
      <c r="CK2462" s="2"/>
      <c r="CL2462" s="2"/>
      <c r="CM2462" s="2"/>
      <c r="CN2462" s="2"/>
      <c r="CP2462" s="2"/>
      <c r="CQ2462" s="2"/>
      <c r="CR2462" s="2"/>
      <c r="CS2462" s="2"/>
      <c r="CT2462" s="2"/>
      <c r="CU2462" s="2"/>
      <c r="CW2462" s="2"/>
      <c r="CX2462" s="2"/>
    </row>
    <row r="2463" spans="8:102" ht="11.1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J2463" s="2"/>
      <c r="AK2463" s="2"/>
      <c r="AM2463" s="2"/>
      <c r="AO2463" s="2"/>
      <c r="AP2463" s="2"/>
      <c r="AQ2463" s="2"/>
      <c r="AR2463" s="2"/>
      <c r="AS2463" s="2"/>
      <c r="AT2463" s="2"/>
      <c r="AV2463" s="2"/>
      <c r="AX2463" s="2"/>
      <c r="AZ2463" s="2"/>
      <c r="BA2463" s="2"/>
      <c r="BB2463" s="2"/>
      <c r="BC2463" s="2"/>
      <c r="BD2463" s="2"/>
      <c r="BE2463" s="2"/>
      <c r="BG2463" s="2"/>
      <c r="BH2463" s="2"/>
      <c r="BI2463" s="2"/>
      <c r="BJ2463" s="2"/>
      <c r="BL2463" s="2"/>
      <c r="BN2463" s="2"/>
      <c r="BO2463" s="2"/>
      <c r="BP2463" s="2"/>
      <c r="BQ2463" s="2"/>
      <c r="BR2463" s="2"/>
      <c r="BS2463" s="2"/>
      <c r="BU2463" s="2"/>
      <c r="BV2463" s="2"/>
      <c r="BW2463" s="2"/>
      <c r="BX2463" s="2"/>
      <c r="BY2463" s="2"/>
      <c r="BZ2463" s="2"/>
      <c r="CB2463" s="2"/>
      <c r="CD2463" s="2"/>
      <c r="CE2463" s="2"/>
      <c r="CF2463" s="2"/>
      <c r="CG2463" s="2"/>
      <c r="CI2463" s="2"/>
      <c r="CJ2463" s="2"/>
      <c r="CK2463" s="2"/>
      <c r="CL2463" s="2"/>
      <c r="CM2463" s="2"/>
      <c r="CN2463" s="2"/>
      <c r="CP2463" s="2"/>
      <c r="CQ2463" s="2"/>
      <c r="CR2463" s="2"/>
      <c r="CW2463" s="2"/>
      <c r="CX2463" s="2"/>
    </row>
    <row r="2464" spans="8:102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J2464" s="2"/>
      <c r="AK2464" s="2"/>
      <c r="AM2464" s="2"/>
      <c r="AO2464" s="2"/>
      <c r="AP2464" s="2"/>
      <c r="AQ2464" s="2"/>
      <c r="AR2464" s="2"/>
      <c r="AS2464" s="2"/>
      <c r="AT2464" s="2"/>
      <c r="AV2464" s="2"/>
      <c r="AX2464" s="2"/>
      <c r="AZ2464" s="2"/>
      <c r="BA2464" s="2"/>
      <c r="BB2464" s="2"/>
      <c r="BC2464" s="2"/>
      <c r="BD2464" s="2"/>
      <c r="BE2464" s="2"/>
      <c r="BG2464" s="2"/>
      <c r="BH2464" s="2"/>
      <c r="BI2464" s="2"/>
      <c r="BJ2464" s="2"/>
      <c r="BL2464" s="2"/>
      <c r="BN2464" s="2"/>
      <c r="BO2464" s="2"/>
      <c r="BP2464" s="2"/>
      <c r="BQ2464" s="2"/>
      <c r="BR2464" s="2"/>
      <c r="BS2464" s="2"/>
      <c r="BU2464" s="2"/>
      <c r="BV2464" s="2"/>
      <c r="BW2464" s="2"/>
      <c r="BX2464" s="2"/>
      <c r="BY2464" s="2"/>
      <c r="BZ2464" s="2"/>
      <c r="CB2464" s="2"/>
      <c r="CD2464" s="2"/>
      <c r="CE2464" s="2"/>
      <c r="CF2464" s="2"/>
      <c r="CG2464" s="2"/>
      <c r="CI2464" s="2"/>
      <c r="CJ2464" s="2"/>
      <c r="CK2464" s="2"/>
      <c r="CL2464" s="2"/>
      <c r="CM2464" s="2"/>
      <c r="CN2464" s="2"/>
      <c r="CP2464" s="2"/>
      <c r="CQ2464" s="2"/>
      <c r="CR2464" s="2"/>
      <c r="CW2464" s="2"/>
      <c r="CX2464" s="2"/>
    </row>
    <row r="2465" spans="8:102" ht="12.95" customHeight="1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S2465" s="2"/>
      <c r="AV2465" s="2"/>
      <c r="AX2465" s="2"/>
      <c r="AZ2465" s="2"/>
      <c r="BA2465" s="2"/>
      <c r="BB2465" s="2"/>
      <c r="BC2465" s="2"/>
      <c r="BE2465" s="2"/>
      <c r="BG2465" s="2"/>
      <c r="BH2465" s="2"/>
      <c r="BI2465" s="2"/>
      <c r="BJ2465" s="2"/>
      <c r="BL2465" s="2"/>
      <c r="BN2465" s="2"/>
      <c r="BO2465" s="2"/>
      <c r="BP2465" s="2"/>
      <c r="BQ2465" s="2"/>
      <c r="BR2465" s="2"/>
      <c r="BS2465" s="2"/>
      <c r="BV2465" s="2"/>
      <c r="BW2465" s="2"/>
      <c r="BX2465" s="2"/>
      <c r="BY2465" s="2"/>
      <c r="BZ2465" s="2"/>
      <c r="CD2465" s="2"/>
      <c r="CE2465" s="2"/>
      <c r="CF2465" s="2"/>
      <c r="CG2465" s="2"/>
      <c r="CJ2465" s="2"/>
      <c r="CK2465" s="2"/>
      <c r="CL2465" s="2"/>
      <c r="CM2465" s="2"/>
      <c r="CN2465" s="2"/>
      <c r="CR2465" s="2"/>
      <c r="CW2465" s="2"/>
      <c r="CX2465" s="2"/>
    </row>
    <row r="2466" spans="8:102" ht="12.95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V2466" s="2"/>
      <c r="W2466" s="2"/>
      <c r="X2466" s="2"/>
      <c r="Y2466" s="2"/>
      <c r="Z2466" s="2"/>
      <c r="AA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N2466" s="2"/>
      <c r="CR2466" s="2"/>
      <c r="CW2466" s="2"/>
      <c r="CX2466" s="2"/>
    </row>
    <row r="2467" spans="8:102" ht="12.95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N2467" s="2"/>
      <c r="CR2467" s="2"/>
      <c r="CW2467" s="2"/>
      <c r="CX2467" s="2"/>
    </row>
    <row r="2468" spans="8:102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R2468" s="2"/>
      <c r="CW2468" s="2"/>
      <c r="CX2468" s="2"/>
    </row>
    <row r="2469" spans="8:102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Y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N2475" s="2"/>
      <c r="O2475" s="2"/>
      <c r="P2475" s="2"/>
      <c r="Q2475" s="2"/>
      <c r="R2475" s="2"/>
      <c r="S2475" s="2"/>
      <c r="T2475" s="2"/>
      <c r="V2475" s="2"/>
      <c r="W2475" s="2"/>
      <c r="Y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N2476" s="2"/>
      <c r="O2476" s="2"/>
      <c r="P2476" s="2"/>
      <c r="Q2476" s="2"/>
      <c r="R2476" s="2"/>
      <c r="S2476" s="2"/>
      <c r="T2476" s="2"/>
      <c r="V2476" s="2"/>
      <c r="W2476" s="2"/>
      <c r="Y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O2477" s="2"/>
      <c r="S2477" s="2"/>
      <c r="T2477" s="2"/>
      <c r="V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S2478" s="2"/>
      <c r="T2478" s="2"/>
      <c r="V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S2479" s="2"/>
      <c r="T2479" s="2"/>
      <c r="V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J2479" s="2"/>
      <c r="BL2479" s="2"/>
      <c r="BO2479" s="2"/>
      <c r="BP2479" s="2"/>
      <c r="BQ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Z2480" s="2"/>
      <c r="BA2480" s="2"/>
      <c r="BH2480" s="2"/>
      <c r="BO2480" s="2"/>
      <c r="BP2480" s="2"/>
      <c r="CD2480" s="2"/>
      <c r="CE2480" s="2"/>
      <c r="CF2480" s="2"/>
      <c r="CW2480" s="2"/>
      <c r="CX2480" s="2"/>
    </row>
    <row r="2481" spans="8:128" x14ac:dyDescent="0.2">
      <c r="AG2481" s="2"/>
      <c r="AK2481" s="2"/>
      <c r="AM2481" s="2"/>
      <c r="AP2481" s="2"/>
      <c r="AZ2481" s="2"/>
      <c r="BA2481" s="2"/>
      <c r="BO2481" s="2"/>
      <c r="BP2481" s="2"/>
      <c r="CD2481" s="2"/>
      <c r="CE2481" s="2"/>
      <c r="CF2481" s="2"/>
      <c r="CW2481" s="2"/>
    </row>
    <row r="2482" spans="8:128" x14ac:dyDescent="0.2">
      <c r="H2482" s="47"/>
      <c r="I2482" s="47"/>
      <c r="J2482" s="47"/>
      <c r="K2482" s="47"/>
      <c r="L2482" s="47"/>
      <c r="M2482" s="47"/>
      <c r="N2482" s="47"/>
      <c r="O2482" s="47"/>
      <c r="P2482" s="47"/>
      <c r="Q2482" s="47"/>
      <c r="R2482" s="47"/>
      <c r="S2482" s="47"/>
      <c r="T2482" s="47"/>
      <c r="U2482" s="47"/>
      <c r="V2482" s="47"/>
      <c r="W2482" s="47"/>
      <c r="X2482" s="47"/>
      <c r="Y2482" s="47"/>
      <c r="Z2482" s="47"/>
      <c r="AA2482" s="47"/>
      <c r="AB2482" s="47"/>
      <c r="AC2482" s="47"/>
      <c r="AD2482" s="47"/>
      <c r="AE2482" s="47"/>
      <c r="AF2482" s="47"/>
      <c r="AG2482" s="47"/>
      <c r="AH2482" s="47"/>
      <c r="AI2482" s="47"/>
      <c r="AJ2482" s="47"/>
      <c r="AK2482" s="47"/>
      <c r="AL2482" s="47"/>
      <c r="AM2482" s="47"/>
      <c r="AN2482" s="47"/>
      <c r="AO2482" s="47"/>
      <c r="AP2482" s="47"/>
      <c r="AQ2482" s="47"/>
      <c r="AR2482" s="47"/>
      <c r="AS2482" s="47"/>
      <c r="AT2482" s="47"/>
      <c r="AU2482" s="47"/>
      <c r="AV2482" s="47"/>
      <c r="AW2482" s="47"/>
      <c r="AX2482" s="47"/>
      <c r="AY2482" s="47"/>
      <c r="AZ2482" s="47"/>
      <c r="BA2482" s="47"/>
      <c r="BB2482" s="47"/>
      <c r="BC2482" s="47"/>
      <c r="BD2482" s="47"/>
      <c r="BE2482" s="47"/>
      <c r="BF2482" s="47"/>
      <c r="BG2482" s="47"/>
      <c r="BH2482" s="47"/>
      <c r="BI2482" s="47"/>
      <c r="BJ2482" s="47"/>
      <c r="BK2482" s="47"/>
      <c r="BL2482" s="47"/>
      <c r="BM2482" s="47"/>
      <c r="BN2482" s="47"/>
      <c r="BO2482" s="47"/>
      <c r="BP2482" s="47"/>
      <c r="BQ2482" s="47"/>
      <c r="BR2482" s="47"/>
      <c r="BS2482" s="47"/>
      <c r="BT2482" s="47"/>
      <c r="BU2482" s="47"/>
      <c r="BV2482" s="47"/>
      <c r="BW2482" s="47"/>
      <c r="BX2482" s="47"/>
      <c r="BY2482" s="47"/>
      <c r="BZ2482" s="47"/>
      <c r="CA2482" s="47"/>
      <c r="CB2482" s="47"/>
      <c r="CC2482" s="47"/>
      <c r="CD2482" s="47"/>
      <c r="CE2482" s="47"/>
      <c r="CF2482" s="47"/>
      <c r="CG2482" s="47"/>
      <c r="CH2482" s="47"/>
      <c r="CI2482" s="47"/>
      <c r="CJ2482" s="47"/>
      <c r="CK2482" s="47"/>
      <c r="CL2482" s="47"/>
      <c r="CM2482" s="47"/>
      <c r="CN2482" s="47"/>
      <c r="CO2482" s="47"/>
      <c r="CP2482" s="47"/>
      <c r="CQ2482" s="47"/>
      <c r="CR2482" s="47"/>
      <c r="CS2482" s="47"/>
      <c r="CT2482" s="47"/>
      <c r="CU2482" s="47"/>
      <c r="CV2482" s="47"/>
      <c r="CW2482" s="47"/>
      <c r="CX2482" s="47"/>
      <c r="CY2482" s="47">
        <f t="shared" ref="CY2482:DG2482" si="6">SUM(CY2462:CY2481)</f>
        <v>0</v>
      </c>
      <c r="CZ2482" s="47">
        <f t="shared" si="6"/>
        <v>0</v>
      </c>
      <c r="DA2482" s="47">
        <f t="shared" si="6"/>
        <v>0</v>
      </c>
      <c r="DB2482" s="47">
        <f t="shared" si="6"/>
        <v>0</v>
      </c>
      <c r="DC2482" s="47">
        <f t="shared" si="6"/>
        <v>0</v>
      </c>
      <c r="DD2482" s="47">
        <f t="shared" si="6"/>
        <v>0</v>
      </c>
      <c r="DE2482" s="47">
        <f t="shared" si="6"/>
        <v>0</v>
      </c>
      <c r="DF2482" s="47">
        <f t="shared" si="6"/>
        <v>0</v>
      </c>
      <c r="DG2482" s="47">
        <f t="shared" si="6"/>
        <v>0</v>
      </c>
      <c r="DH2482" s="47"/>
      <c r="DI2482" s="47"/>
      <c r="DJ2482" s="47"/>
      <c r="DK2482" s="47"/>
      <c r="DL2482" s="47"/>
      <c r="DM2482" s="47"/>
      <c r="DN2482" s="47"/>
      <c r="DO2482" s="47"/>
      <c r="DP2482" s="47"/>
      <c r="DQ2482" s="47"/>
      <c r="DR2482" s="47"/>
      <c r="DS2482" s="47"/>
      <c r="DT2482" s="47"/>
      <c r="DU2482" s="47"/>
      <c r="DV2482" s="47"/>
      <c r="DW2482" s="47"/>
      <c r="DX2482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3"/>
  <sheetViews>
    <sheetView showGridLines="0" topLeftCell="A16" zoomScale="130" zoomScaleNormal="130" workbookViewId="0">
      <selection activeCell="F39" sqref="F39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132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202" t="s">
        <v>125</v>
      </c>
      <c r="B7" s="202"/>
      <c r="C7" s="202"/>
      <c r="D7" s="202"/>
      <c r="E7" s="202"/>
      <c r="F7" s="202"/>
    </row>
    <row r="8" spans="1:6" ht="13.5" thickBot="1" x14ac:dyDescent="0.25">
      <c r="A8" s="21"/>
      <c r="B8" s="21"/>
      <c r="C8" s="21"/>
      <c r="D8" s="171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48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49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SUM(C12+C15+C17)</f>
        <v>16611.9725</v>
      </c>
      <c r="D11" s="174">
        <f>SUM(D12+D15+D17)</f>
        <v>5168.9775</v>
      </c>
      <c r="E11" s="174">
        <f>SUM(E12+E15+E17)</f>
        <v>0</v>
      </c>
      <c r="F11" s="174">
        <f>SUM(F12+F15+F17)</f>
        <v>21780.95</v>
      </c>
    </row>
    <row r="12" spans="1:6" x14ac:dyDescent="0.2">
      <c r="A12" s="30">
        <v>511</v>
      </c>
      <c r="B12" s="31" t="s">
        <v>153</v>
      </c>
      <c r="C12" s="163">
        <f>SUM(C13:C14)</f>
        <v>14560.1</v>
      </c>
      <c r="D12" s="163">
        <f>SUM(D13:D14)</f>
        <v>4485</v>
      </c>
      <c r="E12" s="163">
        <f>SUM(E13:E14)</f>
        <v>0</v>
      </c>
      <c r="F12" s="163">
        <f>SUM(F13:F14)</f>
        <v>19045.099999999999</v>
      </c>
    </row>
    <row r="13" spans="1:6" x14ac:dyDescent="0.2">
      <c r="A13" s="32">
        <v>51101</v>
      </c>
      <c r="B13" s="33" t="s">
        <v>72</v>
      </c>
      <c r="C13" s="164">
        <f>F13-D13</f>
        <v>13455</v>
      </c>
      <c r="D13" s="164">
        <f>[1]Contabilidad!$I$15*3</f>
        <v>4485</v>
      </c>
      <c r="E13" s="164"/>
      <c r="F13" s="164">
        <f>+[2]Contabilidad!$L$15</f>
        <v>17940</v>
      </c>
    </row>
    <row r="14" spans="1:6" x14ac:dyDescent="0.2">
      <c r="A14" s="32">
        <v>51103</v>
      </c>
      <c r="B14" s="38" t="s">
        <v>73</v>
      </c>
      <c r="C14" s="164">
        <f>+[2]Contabilidad!$M$15</f>
        <v>1105.0999999999999</v>
      </c>
      <c r="D14" s="164"/>
      <c r="E14" s="164"/>
      <c r="F14" s="164">
        <f t="shared" ref="F14" si="0">SUM(C14:E14)</f>
        <v>1105.0999999999999</v>
      </c>
    </row>
    <row r="15" spans="1:6" x14ac:dyDescent="0.2">
      <c r="A15" s="30">
        <v>514</v>
      </c>
      <c r="B15" s="29" t="s">
        <v>76</v>
      </c>
      <c r="C15" s="163">
        <f>SUM(C16)</f>
        <v>1143.6600000000001</v>
      </c>
      <c r="D15" s="163">
        <f t="shared" ref="D15:F15" si="1">SUM(D16)</f>
        <v>381.24</v>
      </c>
      <c r="E15" s="163">
        <f t="shared" si="1"/>
        <v>0</v>
      </c>
      <c r="F15" s="163">
        <f t="shared" si="1"/>
        <v>1524.9</v>
      </c>
    </row>
    <row r="16" spans="1:6" x14ac:dyDescent="0.2">
      <c r="A16" s="35">
        <v>51401</v>
      </c>
      <c r="B16" s="38" t="s">
        <v>77</v>
      </c>
      <c r="C16" s="164">
        <f>F16-D16</f>
        <v>1143.6600000000001</v>
      </c>
      <c r="D16" s="164">
        <v>381.24</v>
      </c>
      <c r="E16" s="164"/>
      <c r="F16" s="164">
        <f>+[2]Contabilidad!$L$19+[2]Contabilidad!$L$21</f>
        <v>1524.9</v>
      </c>
    </row>
    <row r="17" spans="1:7" x14ac:dyDescent="0.2">
      <c r="A17" s="30">
        <v>515</v>
      </c>
      <c r="B17" s="37" t="s">
        <v>78</v>
      </c>
      <c r="C17" s="163">
        <f>SUM(C18:C18)</f>
        <v>908.21249999999986</v>
      </c>
      <c r="D17" s="163">
        <f>SUM(D18:D18)</f>
        <v>302.73749999999995</v>
      </c>
      <c r="E17" s="163">
        <f>SUM(E18:E18)</f>
        <v>0</v>
      </c>
      <c r="F17" s="163">
        <f>SUM(F18:F18)</f>
        <v>1210.9499999999998</v>
      </c>
    </row>
    <row r="18" spans="1:7" x14ac:dyDescent="0.2">
      <c r="A18" s="35">
        <v>51501</v>
      </c>
      <c r="B18" s="38" t="s">
        <v>77</v>
      </c>
      <c r="C18" s="164">
        <f>F18-D18</f>
        <v>908.21249999999986</v>
      </c>
      <c r="D18" s="164">
        <f>[1]Contabilidad!$J$15*3</f>
        <v>302.73749999999995</v>
      </c>
      <c r="E18" s="164"/>
      <c r="F18" s="164">
        <f>+[2]Contabilidad!$L$20</f>
        <v>1210.9499999999998</v>
      </c>
    </row>
    <row r="19" spans="1:7" x14ac:dyDescent="0.2">
      <c r="A19" s="30">
        <v>54</v>
      </c>
      <c r="B19" s="37" t="s">
        <v>80</v>
      </c>
      <c r="C19" s="51">
        <f>SUM(C20+C25+C27)</f>
        <v>1371</v>
      </c>
      <c r="D19" s="51">
        <f>SUM(D20+D25+D27)</f>
        <v>50</v>
      </c>
      <c r="E19" s="51">
        <f>SUM(E20+E25+E27)</f>
        <v>0</v>
      </c>
      <c r="F19" s="51">
        <f>SUM(F20+F25+F27)</f>
        <v>1421</v>
      </c>
    </row>
    <row r="20" spans="1:7" x14ac:dyDescent="0.2">
      <c r="A20" s="30">
        <v>541</v>
      </c>
      <c r="B20" s="37" t="s">
        <v>162</v>
      </c>
      <c r="C20" s="51">
        <f>SUM(C21:C24)</f>
        <v>1171</v>
      </c>
      <c r="D20" s="51">
        <f>SUM(D21:D24)</f>
        <v>0</v>
      </c>
      <c r="E20" s="51">
        <f>SUM(E21:E24)</f>
        <v>0</v>
      </c>
      <c r="F20" s="51">
        <f>SUM(F21:F24)</f>
        <v>1171</v>
      </c>
      <c r="G20" s="39"/>
    </row>
    <row r="21" spans="1:7" x14ac:dyDescent="0.2">
      <c r="A21" s="35">
        <v>54105</v>
      </c>
      <c r="B21" s="38" t="s">
        <v>84</v>
      </c>
      <c r="C21" s="52">
        <v>156.30000000000001</v>
      </c>
      <c r="D21" s="52"/>
      <c r="E21" s="52"/>
      <c r="F21" s="52">
        <f t="shared" ref="F21:F28" si="2">SUM(C21:E21)</f>
        <v>156.30000000000001</v>
      </c>
      <c r="G21" s="40"/>
    </row>
    <row r="22" spans="1:7" x14ac:dyDescent="0.2">
      <c r="A22" s="35">
        <v>54114</v>
      </c>
      <c r="B22" s="38" t="s">
        <v>88</v>
      </c>
      <c r="C22" s="52">
        <v>334.4</v>
      </c>
      <c r="D22" s="52"/>
      <c r="E22" s="52"/>
      <c r="F22" s="52">
        <f t="shared" si="2"/>
        <v>334.4</v>
      </c>
      <c r="G22" s="40"/>
    </row>
    <row r="23" spans="1:7" x14ac:dyDescent="0.2">
      <c r="A23" s="35">
        <v>54115</v>
      </c>
      <c r="B23" s="38" t="s">
        <v>89</v>
      </c>
      <c r="C23" s="52">
        <v>343.8</v>
      </c>
      <c r="D23" s="52"/>
      <c r="E23" s="52"/>
      <c r="F23" s="52">
        <f t="shared" si="2"/>
        <v>343.8</v>
      </c>
      <c r="G23" s="40"/>
    </row>
    <row r="24" spans="1:7" x14ac:dyDescent="0.2">
      <c r="A24" s="35">
        <v>54199</v>
      </c>
      <c r="B24" s="38" t="s">
        <v>90</v>
      </c>
      <c r="C24" s="52">
        <v>336.5</v>
      </c>
      <c r="D24" s="52"/>
      <c r="E24" s="52"/>
      <c r="F24" s="52">
        <f t="shared" si="2"/>
        <v>336.5</v>
      </c>
      <c r="G24" s="40"/>
    </row>
    <row r="25" spans="1:7" x14ac:dyDescent="0.2">
      <c r="A25" s="30">
        <v>543</v>
      </c>
      <c r="B25" s="37" t="s">
        <v>155</v>
      </c>
      <c r="C25" s="51">
        <f>SUM(C26:C26)</f>
        <v>150</v>
      </c>
      <c r="D25" s="51">
        <f>SUM(D26:D26)</f>
        <v>0</v>
      </c>
      <c r="E25" s="51">
        <f>SUM(E26:E26)</f>
        <v>0</v>
      </c>
      <c r="F25" s="51">
        <f>SUM(F26:F26)</f>
        <v>150</v>
      </c>
      <c r="G25" s="39"/>
    </row>
    <row r="26" spans="1:7" x14ac:dyDescent="0.2">
      <c r="A26" s="35">
        <v>54301</v>
      </c>
      <c r="B26" s="38" t="s">
        <v>95</v>
      </c>
      <c r="C26" s="52">
        <v>150</v>
      </c>
      <c r="D26" s="52"/>
      <c r="E26" s="52"/>
      <c r="F26" s="52">
        <f t="shared" si="2"/>
        <v>150</v>
      </c>
      <c r="G26" s="40"/>
    </row>
    <row r="27" spans="1:7" x14ac:dyDescent="0.2">
      <c r="A27" s="28">
        <v>544</v>
      </c>
      <c r="B27" s="29" t="s">
        <v>156</v>
      </c>
      <c r="C27" s="50">
        <f>SUM(C28:C28)</f>
        <v>50</v>
      </c>
      <c r="D27" s="50">
        <f>SUM(D28:D28)</f>
        <v>50</v>
      </c>
      <c r="E27" s="50">
        <f>SUM(E28:E28)</f>
        <v>0</v>
      </c>
      <c r="F27" s="50">
        <f>SUM(F28:F28)</f>
        <v>100</v>
      </c>
      <c r="G27" s="41"/>
    </row>
    <row r="28" spans="1:7" x14ac:dyDescent="0.2">
      <c r="A28" s="35">
        <v>54401</v>
      </c>
      <c r="B28" s="38" t="s">
        <v>101</v>
      </c>
      <c r="C28" s="52">
        <v>50</v>
      </c>
      <c r="D28" s="52">
        <v>50</v>
      </c>
      <c r="E28" s="52"/>
      <c r="F28" s="52">
        <f t="shared" si="2"/>
        <v>100</v>
      </c>
      <c r="G28" s="40"/>
    </row>
    <row r="29" spans="1:7" x14ac:dyDescent="0.2">
      <c r="A29" s="30">
        <v>55</v>
      </c>
      <c r="B29" s="37" t="s">
        <v>104</v>
      </c>
      <c r="C29" s="51">
        <f>SUM(C30)</f>
        <v>165</v>
      </c>
      <c r="D29" s="51">
        <f t="shared" ref="D29:F29" si="3">SUM(D30)</f>
        <v>0</v>
      </c>
      <c r="E29" s="51">
        <f t="shared" si="3"/>
        <v>0</v>
      </c>
      <c r="F29" s="51">
        <f t="shared" si="3"/>
        <v>165</v>
      </c>
      <c r="G29" s="40"/>
    </row>
    <row r="30" spans="1:7" x14ac:dyDescent="0.2">
      <c r="A30" s="30">
        <v>556</v>
      </c>
      <c r="B30" s="37" t="s">
        <v>158</v>
      </c>
      <c r="C30" s="51">
        <f>SUM(C31:C31)</f>
        <v>165</v>
      </c>
      <c r="D30" s="51">
        <f>SUM(D31:D31)</f>
        <v>0</v>
      </c>
      <c r="E30" s="51">
        <f>SUM(E31:E31)</f>
        <v>0</v>
      </c>
      <c r="F30" s="51">
        <f>SUM(F31:F31)</f>
        <v>165</v>
      </c>
      <c r="G30" s="40"/>
    </row>
    <row r="31" spans="1:7" x14ac:dyDescent="0.2">
      <c r="A31" s="35">
        <v>55601</v>
      </c>
      <c r="B31" s="192" t="s">
        <v>105</v>
      </c>
      <c r="C31" s="164">
        <v>165</v>
      </c>
      <c r="D31" s="52"/>
      <c r="E31" s="52"/>
      <c r="F31" s="52">
        <f t="shared" ref="F31" si="4">SUM(C31:E31)</f>
        <v>165</v>
      </c>
      <c r="G31" s="40"/>
    </row>
    <row r="32" spans="1:7" x14ac:dyDescent="0.2">
      <c r="A32" s="30">
        <v>61</v>
      </c>
      <c r="B32" s="37" t="s">
        <v>110</v>
      </c>
      <c r="C32" s="51">
        <f>SUM(C33)</f>
        <v>275</v>
      </c>
      <c r="D32" s="51">
        <f t="shared" ref="D32:F32" si="5">SUM(D33)</f>
        <v>150</v>
      </c>
      <c r="E32" s="51">
        <f t="shared" si="5"/>
        <v>0</v>
      </c>
      <c r="F32" s="51">
        <f t="shared" si="5"/>
        <v>425</v>
      </c>
      <c r="G32" s="40"/>
    </row>
    <row r="33" spans="1:8" x14ac:dyDescent="0.2">
      <c r="A33" s="30">
        <v>611</v>
      </c>
      <c r="B33" s="37" t="s">
        <v>163</v>
      </c>
      <c r="C33" s="51">
        <f>SUM(C34:C34)</f>
        <v>275</v>
      </c>
      <c r="D33" s="51">
        <f>SUM(D34:D34)</f>
        <v>150</v>
      </c>
      <c r="E33" s="51">
        <f>SUM(E34:E34)</f>
        <v>0</v>
      </c>
      <c r="F33" s="51">
        <f>SUM(F34:F34)</f>
        <v>425</v>
      </c>
      <c r="G33" s="40"/>
    </row>
    <row r="34" spans="1:8" x14ac:dyDescent="0.2">
      <c r="A34" s="35">
        <v>61104</v>
      </c>
      <c r="B34" s="38" t="s">
        <v>114</v>
      </c>
      <c r="C34" s="52">
        <v>275</v>
      </c>
      <c r="D34" s="52">
        <v>150</v>
      </c>
      <c r="E34" s="52"/>
      <c r="F34" s="52">
        <f t="shared" ref="F34" si="6">SUM(C34:E34)</f>
        <v>425</v>
      </c>
      <c r="G34" s="40"/>
    </row>
    <row r="35" spans="1:8" x14ac:dyDescent="0.2">
      <c r="A35" s="35"/>
      <c r="B35" s="37" t="s">
        <v>119</v>
      </c>
      <c r="C35" s="51">
        <f>SUM(C11+C19+C29+C32)</f>
        <v>18422.9725</v>
      </c>
      <c r="D35" s="51">
        <f>SUM(D11+D19+D29+D32)</f>
        <v>5368.9775</v>
      </c>
      <c r="E35" s="51">
        <f>SUM(E11+E19+E29+E32)</f>
        <v>0</v>
      </c>
      <c r="F35" s="51">
        <f>SUM(F11+F19+F29+F32)</f>
        <v>23791.95</v>
      </c>
      <c r="G35" s="40"/>
    </row>
    <row r="36" spans="1:8" x14ac:dyDescent="0.2">
      <c r="A36" s="35"/>
      <c r="B36" s="38"/>
      <c r="C36" s="52"/>
      <c r="D36" s="52"/>
      <c r="E36" s="52"/>
      <c r="F36" s="52"/>
      <c r="G36" s="40"/>
    </row>
    <row r="37" spans="1:8" x14ac:dyDescent="0.2">
      <c r="A37" s="30"/>
      <c r="B37" s="37" t="s">
        <v>120</v>
      </c>
      <c r="C37" s="51">
        <f>SUM(C11+C19+C29+C32)</f>
        <v>18422.9725</v>
      </c>
      <c r="D37" s="51">
        <f>SUM(D11+D19+D29+D32)</f>
        <v>5368.9775</v>
      </c>
      <c r="E37" s="51">
        <f>SUM(E11+E19+E29+E32)</f>
        <v>0</v>
      </c>
      <c r="F37" s="51">
        <f>SUM(F11+F19+F29+F32)</f>
        <v>23791.95</v>
      </c>
      <c r="G37" s="54"/>
    </row>
    <row r="38" spans="1:8" x14ac:dyDescent="0.2">
      <c r="A38" s="30"/>
      <c r="B38" s="37" t="s">
        <v>121</v>
      </c>
      <c r="C38" s="51">
        <f>SUM(C12+C15+C17+C20+C25+C27+C30+C33)</f>
        <v>18422.9725</v>
      </c>
      <c r="D38" s="51">
        <f>SUM(D12+D15+D17+D20+D25+D27+D30+D33)</f>
        <v>5368.9775</v>
      </c>
      <c r="E38" s="51">
        <f>SUM(E12+E15+E17+E20+E25+E27+E30+E33)</f>
        <v>0</v>
      </c>
      <c r="F38" s="51">
        <f>SUM(F12+F15+F17+F20+F25+F27+F30+F33)</f>
        <v>23791.95</v>
      </c>
      <c r="G38" s="54"/>
    </row>
    <row r="39" spans="1:8" x14ac:dyDescent="0.2">
      <c r="A39" s="30"/>
      <c r="B39" s="37" t="s">
        <v>122</v>
      </c>
      <c r="C39" s="51">
        <f>SUM(C13+C14+C16+C18+C21+C22+C23+C24+C26+C28+C31+C34)</f>
        <v>18422.9725</v>
      </c>
      <c r="D39" s="51">
        <f t="shared" ref="D39:F39" si="7">SUM(D13+D14+D16+D18+D21+D22+D23+D24+D26+D28+D31+D34)</f>
        <v>5368.9775</v>
      </c>
      <c r="E39" s="51">
        <f t="shared" si="7"/>
        <v>0</v>
      </c>
      <c r="F39" s="51">
        <f t="shared" si="7"/>
        <v>23791.95</v>
      </c>
      <c r="G39" s="186"/>
      <c r="H39" s="193"/>
    </row>
    <row r="40" spans="1:8" x14ac:dyDescent="0.2">
      <c r="A40" s="42"/>
      <c r="G40" s="40"/>
    </row>
    <row r="41" spans="1:8" x14ac:dyDescent="0.2">
      <c r="G41" s="40"/>
    </row>
    <row r="42" spans="1:8" x14ac:dyDescent="0.2">
      <c r="G42" s="40"/>
    </row>
    <row r="43" spans="1:8" x14ac:dyDescent="0.2">
      <c r="G43" s="40"/>
    </row>
    <row r="44" spans="1:8" x14ac:dyDescent="0.2">
      <c r="G44" s="40"/>
    </row>
    <row r="45" spans="1:8" x14ac:dyDescent="0.2">
      <c r="G45" s="40"/>
    </row>
    <row r="46" spans="1:8" x14ac:dyDescent="0.2">
      <c r="G46" s="40"/>
    </row>
    <row r="47" spans="1:8" x14ac:dyDescent="0.2">
      <c r="G47" s="40"/>
    </row>
    <row r="48" spans="1:8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81" ht="15" customHeight="1" x14ac:dyDescent="0.2"/>
    <row r="1088" spans="7:7" x14ac:dyDescent="0.2">
      <c r="G1088" s="43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44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45"/>
    </row>
    <row r="1107" spans="7:7" x14ac:dyDescent="0.2">
      <c r="G1107" s="46"/>
    </row>
    <row r="1108" spans="7:7" x14ac:dyDescent="0.2">
      <c r="G1108" s="45"/>
    </row>
    <row r="1109" spans="7:7" x14ac:dyDescent="0.2">
      <c r="G1109" s="47"/>
    </row>
    <row r="1110" spans="7:7" x14ac:dyDescent="0.2">
      <c r="G1110" s="40"/>
    </row>
    <row r="1111" spans="7:7" x14ac:dyDescent="0.2">
      <c r="G1111" s="39"/>
    </row>
    <row r="1112" spans="7:7" x14ac:dyDescent="0.2">
      <c r="G1112" s="40"/>
    </row>
    <row r="1113" spans="7:7" x14ac:dyDescent="0.2">
      <c r="G1113" s="40"/>
    </row>
    <row r="1114" spans="7:7" x14ac:dyDescent="0.2">
      <c r="G1114" s="40"/>
    </row>
    <row r="1115" spans="7:7" x14ac:dyDescent="0.2">
      <c r="G1115" s="39"/>
    </row>
    <row r="1116" spans="7:7" x14ac:dyDescent="0.2">
      <c r="G1116" s="39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2462" spans="8:102" ht="11.1" customHeight="1" x14ac:dyDescent="0.2">
      <c r="H2462" s="43"/>
      <c r="I2462" s="43"/>
      <c r="J2462" s="43"/>
      <c r="K2462" s="43"/>
      <c r="L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Z2462" s="43"/>
      <c r="BA2462" s="43"/>
      <c r="BB2462" s="43"/>
      <c r="BC2462" s="43"/>
      <c r="BD2462" s="43"/>
      <c r="BE2462" s="43"/>
      <c r="BG2462" s="43"/>
      <c r="BH2462" s="43"/>
      <c r="BI2462" s="43"/>
      <c r="BJ2462" s="43"/>
      <c r="BK2462" s="43"/>
      <c r="BL2462" s="43"/>
      <c r="BN2462" s="43"/>
      <c r="BO2462" s="43"/>
      <c r="BP2462" s="43"/>
      <c r="BQ2462" s="43"/>
      <c r="BR2462" s="43"/>
      <c r="BS2462" s="43"/>
      <c r="BU2462" s="43"/>
      <c r="BV2462" s="43"/>
      <c r="BW2462" s="43"/>
      <c r="BX2462" s="43"/>
      <c r="BY2462" s="43"/>
      <c r="BZ2462" s="43"/>
      <c r="CB2462" s="43"/>
      <c r="CC2462" s="43"/>
      <c r="CD2462" s="43"/>
      <c r="CE2462" s="43"/>
      <c r="CF2462" s="43"/>
      <c r="CG2462" s="43"/>
      <c r="CI2462" s="43"/>
      <c r="CJ2462" s="43"/>
      <c r="CK2462" s="43"/>
      <c r="CL2462" s="43"/>
      <c r="CM2462" s="43"/>
      <c r="CN2462" s="43"/>
      <c r="CP2462" s="43"/>
      <c r="CQ2462" s="43"/>
      <c r="CR2462" s="43"/>
      <c r="CS2462" s="43"/>
      <c r="CT2462" s="43"/>
      <c r="CU2462" s="43"/>
      <c r="CW2462" s="43"/>
      <c r="CX2462" s="43"/>
    </row>
    <row r="2463" spans="8:102" ht="11.1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Z2463" s="2"/>
      <c r="BA2463" s="2"/>
      <c r="BB2463" s="2"/>
      <c r="BC2463" s="2"/>
      <c r="BD2463" s="2"/>
      <c r="BE2463" s="2"/>
      <c r="BG2463" s="2"/>
      <c r="BH2463" s="2"/>
      <c r="BI2463" s="2"/>
      <c r="BJ2463" s="2"/>
      <c r="BK2463" s="2"/>
      <c r="BL2463" s="2"/>
      <c r="BN2463" s="2"/>
      <c r="BO2463" s="2"/>
      <c r="BP2463" s="2"/>
      <c r="BQ2463" s="2"/>
      <c r="BR2463" s="2"/>
      <c r="BS2463" s="2"/>
      <c r="BU2463" s="2"/>
      <c r="BV2463" s="2"/>
      <c r="BW2463" s="2"/>
      <c r="BX2463" s="2"/>
      <c r="BY2463" s="2"/>
      <c r="BZ2463" s="2"/>
      <c r="CB2463" s="2"/>
      <c r="CC2463" s="2"/>
      <c r="CD2463" s="2"/>
      <c r="CE2463" s="2"/>
      <c r="CF2463" s="2"/>
      <c r="CG2463" s="2"/>
      <c r="CI2463" s="2"/>
      <c r="CJ2463" s="2"/>
      <c r="CK2463" s="2"/>
      <c r="CL2463" s="2"/>
      <c r="CM2463" s="2"/>
      <c r="CN2463" s="2"/>
      <c r="CP2463" s="2"/>
      <c r="CQ2463" s="2"/>
      <c r="CR2463" s="2"/>
      <c r="CS2463" s="2"/>
      <c r="CT2463" s="2"/>
      <c r="CU2463" s="2"/>
      <c r="CW2463" s="2"/>
      <c r="CX2463" s="2"/>
    </row>
    <row r="2464" spans="8:102" ht="11.1" customHeight="1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J2464" s="2"/>
      <c r="AK2464" s="2"/>
      <c r="AM2464" s="2"/>
      <c r="AO2464" s="2"/>
      <c r="AP2464" s="2"/>
      <c r="AQ2464" s="2"/>
      <c r="AR2464" s="2"/>
      <c r="AS2464" s="2"/>
      <c r="AT2464" s="2"/>
      <c r="AV2464" s="2"/>
      <c r="AX2464" s="2"/>
      <c r="AZ2464" s="2"/>
      <c r="BA2464" s="2"/>
      <c r="BB2464" s="2"/>
      <c r="BC2464" s="2"/>
      <c r="BD2464" s="2"/>
      <c r="BE2464" s="2"/>
      <c r="BG2464" s="2"/>
      <c r="BH2464" s="2"/>
      <c r="BI2464" s="2"/>
      <c r="BJ2464" s="2"/>
      <c r="BL2464" s="2"/>
      <c r="BN2464" s="2"/>
      <c r="BO2464" s="2"/>
      <c r="BP2464" s="2"/>
      <c r="BQ2464" s="2"/>
      <c r="BR2464" s="2"/>
      <c r="BS2464" s="2"/>
      <c r="BU2464" s="2"/>
      <c r="BV2464" s="2"/>
      <c r="BW2464" s="2"/>
      <c r="BX2464" s="2"/>
      <c r="BY2464" s="2"/>
      <c r="BZ2464" s="2"/>
      <c r="CB2464" s="2"/>
      <c r="CD2464" s="2"/>
      <c r="CE2464" s="2"/>
      <c r="CF2464" s="2"/>
      <c r="CG2464" s="2"/>
      <c r="CI2464" s="2"/>
      <c r="CJ2464" s="2"/>
      <c r="CK2464" s="2"/>
      <c r="CL2464" s="2"/>
      <c r="CM2464" s="2"/>
      <c r="CN2464" s="2"/>
      <c r="CP2464" s="2"/>
      <c r="CQ2464" s="2"/>
      <c r="CR2464" s="2"/>
      <c r="CW2464" s="2"/>
      <c r="CX2464" s="2"/>
    </row>
    <row r="2465" spans="8:102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Q2465" s="2"/>
      <c r="AR2465" s="2"/>
      <c r="AS2465" s="2"/>
      <c r="AT2465" s="2"/>
      <c r="AV2465" s="2"/>
      <c r="AX2465" s="2"/>
      <c r="AZ2465" s="2"/>
      <c r="BA2465" s="2"/>
      <c r="BB2465" s="2"/>
      <c r="BC2465" s="2"/>
      <c r="BD2465" s="2"/>
      <c r="BE2465" s="2"/>
      <c r="BG2465" s="2"/>
      <c r="BH2465" s="2"/>
      <c r="BI2465" s="2"/>
      <c r="BJ2465" s="2"/>
      <c r="BL2465" s="2"/>
      <c r="BN2465" s="2"/>
      <c r="BO2465" s="2"/>
      <c r="BP2465" s="2"/>
      <c r="BQ2465" s="2"/>
      <c r="BR2465" s="2"/>
      <c r="BS2465" s="2"/>
      <c r="BU2465" s="2"/>
      <c r="BV2465" s="2"/>
      <c r="BW2465" s="2"/>
      <c r="BX2465" s="2"/>
      <c r="BY2465" s="2"/>
      <c r="BZ2465" s="2"/>
      <c r="CB2465" s="2"/>
      <c r="CD2465" s="2"/>
      <c r="CE2465" s="2"/>
      <c r="CF2465" s="2"/>
      <c r="CG2465" s="2"/>
      <c r="CI2465" s="2"/>
      <c r="CJ2465" s="2"/>
      <c r="CK2465" s="2"/>
      <c r="CL2465" s="2"/>
      <c r="CM2465" s="2"/>
      <c r="CN2465" s="2"/>
      <c r="CP2465" s="2"/>
      <c r="CQ2465" s="2"/>
      <c r="CR2465" s="2"/>
      <c r="CW2465" s="2"/>
      <c r="CX2465" s="2"/>
    </row>
    <row r="2466" spans="8:102" ht="12.95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N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N2466" s="2"/>
      <c r="CR2466" s="2"/>
      <c r="CW2466" s="2"/>
      <c r="CX2466" s="2"/>
    </row>
    <row r="2467" spans="8:102" ht="12.95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N2467" s="2"/>
      <c r="CR2467" s="2"/>
      <c r="CW2467" s="2"/>
      <c r="CX2467" s="2"/>
    </row>
    <row r="2468" spans="8:102" ht="12.95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N2468" s="2"/>
      <c r="CR2468" s="2"/>
      <c r="CW2468" s="2"/>
      <c r="CX2468" s="2"/>
    </row>
    <row r="2469" spans="8:102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Y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N2476" s="2"/>
      <c r="O2476" s="2"/>
      <c r="P2476" s="2"/>
      <c r="Q2476" s="2"/>
      <c r="R2476" s="2"/>
      <c r="S2476" s="2"/>
      <c r="T2476" s="2"/>
      <c r="V2476" s="2"/>
      <c r="W2476" s="2"/>
      <c r="Y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N2477" s="2"/>
      <c r="O2477" s="2"/>
      <c r="P2477" s="2"/>
      <c r="Q2477" s="2"/>
      <c r="R2477" s="2"/>
      <c r="S2477" s="2"/>
      <c r="T2477" s="2"/>
      <c r="V2477" s="2"/>
      <c r="W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O2478" s="2"/>
      <c r="S2478" s="2"/>
      <c r="T2478" s="2"/>
      <c r="V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S2479" s="2"/>
      <c r="T2479" s="2"/>
      <c r="V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J2480" s="2"/>
      <c r="BL2480" s="2"/>
      <c r="BO2480" s="2"/>
      <c r="BP2480" s="2"/>
      <c r="BQ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Z2481" s="2"/>
      <c r="BA2481" s="2"/>
      <c r="BH2481" s="2"/>
      <c r="BO2481" s="2"/>
      <c r="BP2481" s="2"/>
      <c r="CD2481" s="2"/>
      <c r="CE2481" s="2"/>
      <c r="CF2481" s="2"/>
      <c r="CW2481" s="2"/>
      <c r="CX2481" s="2"/>
    </row>
    <row r="2482" spans="8:128" x14ac:dyDescent="0.2">
      <c r="AG2482" s="2"/>
      <c r="AK2482" s="2"/>
      <c r="AM2482" s="2"/>
      <c r="AP2482" s="2"/>
      <c r="AZ2482" s="2"/>
      <c r="BA2482" s="2"/>
      <c r="BO2482" s="2"/>
      <c r="BP2482" s="2"/>
      <c r="CD2482" s="2"/>
      <c r="CE2482" s="2"/>
      <c r="CF2482" s="2"/>
      <c r="CW2482" s="2"/>
    </row>
    <row r="2483" spans="8:128" x14ac:dyDescent="0.2">
      <c r="H2483" s="47"/>
      <c r="I2483" s="47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  <c r="AA2483" s="47"/>
      <c r="AB2483" s="47"/>
      <c r="AC2483" s="47"/>
      <c r="AD2483" s="47"/>
      <c r="AE2483" s="47"/>
      <c r="AF2483" s="47"/>
      <c r="AG2483" s="47"/>
      <c r="AH2483" s="47"/>
      <c r="AI2483" s="47"/>
      <c r="AJ2483" s="47"/>
      <c r="AK2483" s="47"/>
      <c r="AL2483" s="47"/>
      <c r="AM2483" s="47"/>
      <c r="AN2483" s="47"/>
      <c r="AO2483" s="47"/>
      <c r="AP2483" s="47"/>
      <c r="AQ2483" s="47"/>
      <c r="AR2483" s="47"/>
      <c r="AS2483" s="47"/>
      <c r="AT2483" s="47"/>
      <c r="AU2483" s="47"/>
      <c r="AV2483" s="47"/>
      <c r="AW2483" s="47"/>
      <c r="AX2483" s="47"/>
      <c r="AY2483" s="47"/>
      <c r="AZ2483" s="47"/>
      <c r="BA2483" s="47"/>
      <c r="BB2483" s="47"/>
      <c r="BC2483" s="47"/>
      <c r="BD2483" s="47"/>
      <c r="BE2483" s="47"/>
      <c r="BF2483" s="47"/>
      <c r="BG2483" s="47"/>
      <c r="BH2483" s="47"/>
      <c r="BI2483" s="47"/>
      <c r="BJ2483" s="47"/>
      <c r="BK2483" s="47"/>
      <c r="BL2483" s="47"/>
      <c r="BM2483" s="47"/>
      <c r="BN2483" s="47"/>
      <c r="BO2483" s="47"/>
      <c r="BP2483" s="47"/>
      <c r="BQ2483" s="47"/>
      <c r="BR2483" s="47"/>
      <c r="BS2483" s="47"/>
      <c r="BT2483" s="47"/>
      <c r="BU2483" s="47"/>
      <c r="BV2483" s="47"/>
      <c r="BW2483" s="47"/>
      <c r="BX2483" s="47"/>
      <c r="BY2483" s="47"/>
      <c r="BZ2483" s="47"/>
      <c r="CA2483" s="47"/>
      <c r="CB2483" s="47"/>
      <c r="CC2483" s="47"/>
      <c r="CD2483" s="47"/>
      <c r="CE2483" s="47"/>
      <c r="CF2483" s="47"/>
      <c r="CG2483" s="47"/>
      <c r="CH2483" s="47"/>
      <c r="CI2483" s="47"/>
      <c r="CJ2483" s="47"/>
      <c r="CK2483" s="47"/>
      <c r="CL2483" s="47"/>
      <c r="CM2483" s="47"/>
      <c r="CN2483" s="47"/>
      <c r="CO2483" s="47"/>
      <c r="CP2483" s="47"/>
      <c r="CQ2483" s="47"/>
      <c r="CR2483" s="47"/>
      <c r="CS2483" s="47"/>
      <c r="CT2483" s="47"/>
      <c r="CU2483" s="47"/>
      <c r="CV2483" s="47"/>
      <c r="CW2483" s="47"/>
      <c r="CX2483" s="47"/>
      <c r="CY2483" s="47">
        <f t="shared" ref="CY2483:DG2483" si="8">SUM(CY2463:CY2482)</f>
        <v>0</v>
      </c>
      <c r="CZ2483" s="47">
        <f t="shared" si="8"/>
        <v>0</v>
      </c>
      <c r="DA2483" s="47">
        <f t="shared" si="8"/>
        <v>0</v>
      </c>
      <c r="DB2483" s="47">
        <f t="shared" si="8"/>
        <v>0</v>
      </c>
      <c r="DC2483" s="47">
        <f t="shared" si="8"/>
        <v>0</v>
      </c>
      <c r="DD2483" s="47">
        <f t="shared" si="8"/>
        <v>0</v>
      </c>
      <c r="DE2483" s="47">
        <f t="shared" si="8"/>
        <v>0</v>
      </c>
      <c r="DF2483" s="47">
        <f t="shared" si="8"/>
        <v>0</v>
      </c>
      <c r="DG2483" s="47">
        <f t="shared" si="8"/>
        <v>0</v>
      </c>
      <c r="DH2483" s="47"/>
      <c r="DI2483" s="47"/>
      <c r="DJ2483" s="47"/>
      <c r="DK2483" s="47"/>
      <c r="DL2483" s="47"/>
      <c r="DM2483" s="47"/>
      <c r="DN2483" s="47"/>
      <c r="DO2483" s="47"/>
      <c r="DP2483" s="47"/>
      <c r="DQ2483" s="47"/>
      <c r="DR2483" s="47"/>
      <c r="DS2483" s="47"/>
      <c r="DT2483" s="47"/>
      <c r="DU2483" s="47"/>
      <c r="DV2483" s="47"/>
      <c r="DW2483" s="47"/>
      <c r="DX2483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78"/>
  <sheetViews>
    <sheetView showGridLines="0" tabSelected="1" zoomScale="130" zoomScaleNormal="130" workbookViewId="0">
      <selection activeCell="I24" sqref="I24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132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202" t="s">
        <v>150</v>
      </c>
      <c r="B7" s="202"/>
      <c r="C7" s="202"/>
      <c r="D7" s="202"/>
      <c r="E7" s="202"/>
      <c r="F7" s="202"/>
    </row>
    <row r="8" spans="1:6" ht="13.5" thickBot="1" x14ac:dyDescent="0.25">
      <c r="A8" s="21"/>
      <c r="B8" s="21"/>
      <c r="C8" s="21"/>
      <c r="D8" s="171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65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66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SUM(C12+C15+C17)</f>
        <v>9712.7999999999993</v>
      </c>
      <c r="D11" s="174">
        <f>SUM(D12+D15+D17)</f>
        <v>3111.75</v>
      </c>
      <c r="E11" s="174">
        <f>SUM(E12+E15+E17)</f>
        <v>0</v>
      </c>
      <c r="F11" s="174">
        <f>SUM(F12+F15+F17)</f>
        <v>12824.55</v>
      </c>
    </row>
    <row r="12" spans="1:6" x14ac:dyDescent="0.2">
      <c r="A12" s="30">
        <v>511</v>
      </c>
      <c r="B12" s="31" t="s">
        <v>153</v>
      </c>
      <c r="C12" s="163">
        <f>SUM(C13:C14)</f>
        <v>8477.5499999999993</v>
      </c>
      <c r="D12" s="163">
        <f>SUM(D13:D14)</f>
        <v>2700</v>
      </c>
      <c r="E12" s="163">
        <f>SUM(E13:E14)</f>
        <v>0</v>
      </c>
      <c r="F12" s="163">
        <f>SUM(F13:F14)</f>
        <v>11177.55</v>
      </c>
    </row>
    <row r="13" spans="1:6" x14ac:dyDescent="0.2">
      <c r="A13" s="32">
        <v>51101</v>
      </c>
      <c r="B13" s="33" t="s">
        <v>72</v>
      </c>
      <c r="C13" s="164">
        <f>F13-D13</f>
        <v>8100</v>
      </c>
      <c r="D13" s="164">
        <f>[1]PRESUPUESTO!$I$13*3</f>
        <v>2700</v>
      </c>
      <c r="E13" s="164"/>
      <c r="F13" s="164">
        <f>+[2]PRESUPUESTO!$L$13</f>
        <v>10800</v>
      </c>
    </row>
    <row r="14" spans="1:6" x14ac:dyDescent="0.2">
      <c r="A14" s="32">
        <v>51103</v>
      </c>
      <c r="B14" s="38" t="s">
        <v>73</v>
      </c>
      <c r="C14" s="164">
        <v>377.55</v>
      </c>
      <c r="D14" s="164"/>
      <c r="E14" s="164"/>
      <c r="F14" s="164">
        <f>+[2]PRESUPUESTO!$M$13</f>
        <v>377.55</v>
      </c>
    </row>
    <row r="15" spans="1:6" x14ac:dyDescent="0.2">
      <c r="A15" s="30">
        <v>514</v>
      </c>
      <c r="B15" s="29" t="s">
        <v>76</v>
      </c>
      <c r="C15" s="163">
        <f>SUM(C16)</f>
        <v>688.5</v>
      </c>
      <c r="D15" s="163">
        <f t="shared" ref="D15:F15" si="0">SUM(D16)</f>
        <v>229.5</v>
      </c>
      <c r="E15" s="163">
        <f t="shared" si="0"/>
        <v>0</v>
      </c>
      <c r="F15" s="163">
        <f t="shared" si="0"/>
        <v>918</v>
      </c>
    </row>
    <row r="16" spans="1:6" x14ac:dyDescent="0.2">
      <c r="A16" s="35">
        <v>51401</v>
      </c>
      <c r="B16" s="38" t="s">
        <v>77</v>
      </c>
      <c r="C16" s="164">
        <f>F16-D16</f>
        <v>688.5</v>
      </c>
      <c r="D16" s="164">
        <v>229.5</v>
      </c>
      <c r="E16" s="164"/>
      <c r="F16" s="164">
        <f>+[2]PRESUPUESTO!$L$17+[2]PRESUPUESTO!$L$19</f>
        <v>918</v>
      </c>
    </row>
    <row r="17" spans="1:7" x14ac:dyDescent="0.2">
      <c r="A17" s="30">
        <v>515</v>
      </c>
      <c r="B17" s="37" t="s">
        <v>78</v>
      </c>
      <c r="C17" s="163">
        <f>SUM(C18:C18)</f>
        <v>546.75000000000011</v>
      </c>
      <c r="D17" s="163">
        <f>SUM(D18:D18)</f>
        <v>182.25000000000003</v>
      </c>
      <c r="E17" s="163">
        <f>SUM(E18:E18)</f>
        <v>0</v>
      </c>
      <c r="F17" s="163">
        <f>SUM(F18:F18)</f>
        <v>729.00000000000011</v>
      </c>
    </row>
    <row r="18" spans="1:7" x14ac:dyDescent="0.2">
      <c r="A18" s="35">
        <v>51501</v>
      </c>
      <c r="B18" s="38" t="s">
        <v>77</v>
      </c>
      <c r="C18" s="164">
        <f>F18-D18</f>
        <v>546.75000000000011</v>
      </c>
      <c r="D18" s="164">
        <f>[1]PRESUPUESTO!$J$13*3</f>
        <v>182.25000000000003</v>
      </c>
      <c r="E18" s="164"/>
      <c r="F18" s="164">
        <f>+[2]PRESUPUESTO!$L$18</f>
        <v>729.00000000000011</v>
      </c>
    </row>
    <row r="19" spans="1:7" x14ac:dyDescent="0.2">
      <c r="A19" s="30">
        <v>54</v>
      </c>
      <c r="B19" s="37" t="s">
        <v>80</v>
      </c>
      <c r="C19" s="51">
        <f>SUM(C20+C25)</f>
        <v>921.5</v>
      </c>
      <c r="D19" s="51">
        <f t="shared" ref="D19:F19" si="1">SUM(D20+D25)</f>
        <v>0</v>
      </c>
      <c r="E19" s="51">
        <f t="shared" si="1"/>
        <v>0</v>
      </c>
      <c r="F19" s="51">
        <f t="shared" si="1"/>
        <v>921.5</v>
      </c>
    </row>
    <row r="20" spans="1:7" x14ac:dyDescent="0.2">
      <c r="A20" s="30">
        <v>541</v>
      </c>
      <c r="B20" s="37" t="s">
        <v>164</v>
      </c>
      <c r="C20" s="51">
        <f>SUM(C21:C24)</f>
        <v>621.5</v>
      </c>
      <c r="D20" s="51">
        <f>SUM(D21:D24)</f>
        <v>0</v>
      </c>
      <c r="E20" s="51">
        <f>SUM(E21:E24)</f>
        <v>0</v>
      </c>
      <c r="F20" s="51">
        <f>SUM(F21:F24)</f>
        <v>621.5</v>
      </c>
      <c r="G20" s="39"/>
    </row>
    <row r="21" spans="1:7" x14ac:dyDescent="0.2">
      <c r="A21" s="35">
        <v>54105</v>
      </c>
      <c r="B21" s="38" t="s">
        <v>84</v>
      </c>
      <c r="C21" s="52">
        <v>128.5</v>
      </c>
      <c r="D21" s="52"/>
      <c r="E21" s="52"/>
      <c r="F21" s="52">
        <f t="shared" ref="F21:F26" si="2">SUM(C21:E21)</f>
        <v>128.5</v>
      </c>
      <c r="G21" s="40"/>
    </row>
    <row r="22" spans="1:7" x14ac:dyDescent="0.2">
      <c r="A22" s="35">
        <v>54114</v>
      </c>
      <c r="B22" s="38" t="s">
        <v>88</v>
      </c>
      <c r="C22" s="52">
        <v>93</v>
      </c>
      <c r="D22" s="52"/>
      <c r="E22" s="52"/>
      <c r="F22" s="52">
        <f t="shared" si="2"/>
        <v>93</v>
      </c>
      <c r="G22" s="40"/>
    </row>
    <row r="23" spans="1:7" x14ac:dyDescent="0.2">
      <c r="A23" s="35">
        <v>54115</v>
      </c>
      <c r="B23" s="38" t="s">
        <v>89</v>
      </c>
      <c r="C23" s="52">
        <v>300</v>
      </c>
      <c r="D23" s="52"/>
      <c r="E23" s="52"/>
      <c r="F23" s="52">
        <f t="shared" si="2"/>
        <v>300</v>
      </c>
      <c r="G23" s="40"/>
    </row>
    <row r="24" spans="1:7" x14ac:dyDescent="0.2">
      <c r="A24" s="35">
        <v>54199</v>
      </c>
      <c r="B24" s="38" t="s">
        <v>90</v>
      </c>
      <c r="C24" s="52">
        <v>100</v>
      </c>
      <c r="D24" s="52"/>
      <c r="E24" s="52"/>
      <c r="F24" s="52">
        <f t="shared" si="2"/>
        <v>100</v>
      </c>
      <c r="G24" s="40"/>
    </row>
    <row r="25" spans="1:7" x14ac:dyDescent="0.2">
      <c r="A25" s="30">
        <v>543</v>
      </c>
      <c r="B25" s="37" t="s">
        <v>155</v>
      </c>
      <c r="C25" s="51">
        <f>SUM(C26:C26)</f>
        <v>300</v>
      </c>
      <c r="D25" s="51">
        <f>SUM(D26:D26)</f>
        <v>0</v>
      </c>
      <c r="E25" s="51">
        <f>SUM(E26:E26)</f>
        <v>0</v>
      </c>
      <c r="F25" s="51">
        <f>SUM(F26:F26)</f>
        <v>300</v>
      </c>
      <c r="G25" s="39"/>
    </row>
    <row r="26" spans="1:7" x14ac:dyDescent="0.2">
      <c r="A26" s="35">
        <v>54399</v>
      </c>
      <c r="B26" s="38" t="s">
        <v>100</v>
      </c>
      <c r="C26" s="52">
        <v>300</v>
      </c>
      <c r="D26" s="52"/>
      <c r="E26" s="52"/>
      <c r="F26" s="52">
        <f t="shared" si="2"/>
        <v>300</v>
      </c>
      <c r="G26" s="40"/>
    </row>
    <row r="27" spans="1:7" x14ac:dyDescent="0.2">
      <c r="A27" s="30">
        <v>55</v>
      </c>
      <c r="B27" s="37" t="s">
        <v>104</v>
      </c>
      <c r="C27" s="51">
        <f>SUM(C28)</f>
        <v>55</v>
      </c>
      <c r="D27" s="51">
        <f t="shared" ref="D27:F27" si="3">SUM(D28)</f>
        <v>0</v>
      </c>
      <c r="E27" s="51">
        <f t="shared" si="3"/>
        <v>0</v>
      </c>
      <c r="F27" s="51">
        <f t="shared" si="3"/>
        <v>55</v>
      </c>
      <c r="G27" s="40"/>
    </row>
    <row r="28" spans="1:7" x14ac:dyDescent="0.2">
      <c r="A28" s="30">
        <v>556</v>
      </c>
      <c r="B28" s="288" t="s">
        <v>158</v>
      </c>
      <c r="C28" s="163">
        <f>SUM(C29:C29)</f>
        <v>55</v>
      </c>
      <c r="D28" s="51">
        <f>SUM(D29:D29)</f>
        <v>0</v>
      </c>
      <c r="E28" s="51">
        <f>SUM(E29:E29)</f>
        <v>0</v>
      </c>
      <c r="F28" s="51">
        <f>SUM(F29:F29)</f>
        <v>55</v>
      </c>
      <c r="G28" s="40"/>
    </row>
    <row r="29" spans="1:7" x14ac:dyDescent="0.2">
      <c r="A29" s="35">
        <v>55601</v>
      </c>
      <c r="B29" s="192" t="s">
        <v>105</v>
      </c>
      <c r="C29" s="164">
        <v>55</v>
      </c>
      <c r="D29" s="52"/>
      <c r="E29" s="52"/>
      <c r="F29" s="52">
        <f t="shared" ref="F29" si="4">SUM(C29:E29)</f>
        <v>55</v>
      </c>
      <c r="G29" s="40"/>
    </row>
    <row r="30" spans="1:7" x14ac:dyDescent="0.2">
      <c r="A30" s="35"/>
      <c r="B30" s="37" t="s">
        <v>119</v>
      </c>
      <c r="C30" s="51">
        <f>SUM(C11+C19+C27)</f>
        <v>10689.3</v>
      </c>
      <c r="D30" s="51">
        <f t="shared" ref="D30:F30" si="5">SUM(D11+D19+D27)</f>
        <v>3111.75</v>
      </c>
      <c r="E30" s="51">
        <f t="shared" si="5"/>
        <v>0</v>
      </c>
      <c r="F30" s="51">
        <f t="shared" si="5"/>
        <v>13801.05</v>
      </c>
      <c r="G30" s="40"/>
    </row>
    <row r="31" spans="1:7" x14ac:dyDescent="0.2">
      <c r="A31" s="35"/>
      <c r="B31" s="38"/>
      <c r="C31" s="52"/>
      <c r="D31" s="52"/>
      <c r="E31" s="52"/>
      <c r="F31" s="52"/>
      <c r="G31" s="40"/>
    </row>
    <row r="32" spans="1:7" x14ac:dyDescent="0.2">
      <c r="A32" s="30"/>
      <c r="B32" s="37" t="s">
        <v>120</v>
      </c>
      <c r="C32" s="51">
        <f>SUM(C11+C19+C27)</f>
        <v>10689.3</v>
      </c>
      <c r="D32" s="51">
        <f t="shared" ref="D32:F32" si="6">SUM(D11+D19+D27)</f>
        <v>3111.75</v>
      </c>
      <c r="E32" s="51">
        <f t="shared" si="6"/>
        <v>0</v>
      </c>
      <c r="F32" s="51">
        <f t="shared" si="6"/>
        <v>13801.05</v>
      </c>
      <c r="G32" s="54"/>
    </row>
    <row r="33" spans="1:7" x14ac:dyDescent="0.2">
      <c r="A33" s="30"/>
      <c r="B33" s="37" t="s">
        <v>121</v>
      </c>
      <c r="C33" s="51">
        <f>SUM(C12+C15+C17+C20+C25+C28)</f>
        <v>10689.3</v>
      </c>
      <c r="D33" s="51">
        <f t="shared" ref="D33:F33" si="7">SUM(D12+D15+D17+D20+D25+D28)</f>
        <v>3111.75</v>
      </c>
      <c r="E33" s="51">
        <f t="shared" si="7"/>
        <v>0</v>
      </c>
      <c r="F33" s="51">
        <f t="shared" si="7"/>
        <v>13801.05</v>
      </c>
      <c r="G33" s="54"/>
    </row>
    <row r="34" spans="1:7" x14ac:dyDescent="0.2">
      <c r="A34" s="30"/>
      <c r="B34" s="37" t="s">
        <v>122</v>
      </c>
      <c r="C34" s="51">
        <f>SUM(C13+C14+C16+C18+C21+C22+C23+C24+C26+C29)</f>
        <v>10689.3</v>
      </c>
      <c r="D34" s="51">
        <f t="shared" ref="D34:F34" si="8">SUM(D13+D14+D16+D18+D21+D22+D23+D24+D26+D29)</f>
        <v>3111.75</v>
      </c>
      <c r="E34" s="51">
        <f t="shared" si="8"/>
        <v>0</v>
      </c>
      <c r="F34" s="51">
        <f t="shared" si="8"/>
        <v>13801.05</v>
      </c>
      <c r="G34" s="54"/>
    </row>
    <row r="35" spans="1:7" x14ac:dyDescent="0.2">
      <c r="A35" s="42"/>
      <c r="G35" s="40"/>
    </row>
    <row r="36" spans="1:7" x14ac:dyDescent="0.2">
      <c r="G36" s="40"/>
    </row>
    <row r="37" spans="1:7" x14ac:dyDescent="0.2">
      <c r="G37" s="40"/>
    </row>
    <row r="38" spans="1:7" x14ac:dyDescent="0.2">
      <c r="G38" s="40"/>
    </row>
    <row r="39" spans="1:7" x14ac:dyDescent="0.2">
      <c r="G39" s="40"/>
    </row>
    <row r="40" spans="1:7" x14ac:dyDescent="0.2">
      <c r="G40" s="40"/>
    </row>
    <row r="41" spans="1:7" x14ac:dyDescent="0.2">
      <c r="G41" s="40"/>
    </row>
    <row r="42" spans="1:7" x14ac:dyDescent="0.2">
      <c r="G42" s="40"/>
    </row>
    <row r="43" spans="1:7" x14ac:dyDescent="0.2">
      <c r="G43" s="40"/>
    </row>
    <row r="44" spans="1:7" x14ac:dyDescent="0.2">
      <c r="G44" s="40"/>
    </row>
    <row r="45" spans="1:7" x14ac:dyDescent="0.2">
      <c r="G45" s="40"/>
    </row>
    <row r="46" spans="1:7" x14ac:dyDescent="0.2">
      <c r="G46" s="40"/>
    </row>
    <row r="47" spans="1:7" x14ac:dyDescent="0.2">
      <c r="G47" s="40"/>
    </row>
    <row r="48" spans="1:7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76" ht="15" customHeight="1" x14ac:dyDescent="0.2"/>
    <row r="1083" spans="7:7" x14ac:dyDescent="0.2">
      <c r="G1083" s="43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44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45"/>
    </row>
    <row r="1102" spans="7:7" x14ac:dyDescent="0.2">
      <c r="G1102" s="46"/>
    </row>
    <row r="1103" spans="7:7" x14ac:dyDescent="0.2">
      <c r="G1103" s="45"/>
    </row>
    <row r="1104" spans="7:7" x14ac:dyDescent="0.2">
      <c r="G1104" s="47"/>
    </row>
    <row r="1105" spans="7:7" x14ac:dyDescent="0.2">
      <c r="G1105" s="40"/>
    </row>
    <row r="1106" spans="7:7" x14ac:dyDescent="0.2">
      <c r="G1106" s="39"/>
    </row>
    <row r="1107" spans="7:7" x14ac:dyDescent="0.2">
      <c r="G1107" s="40"/>
    </row>
    <row r="1108" spans="7:7" x14ac:dyDescent="0.2">
      <c r="G1108" s="40"/>
    </row>
    <row r="1109" spans="7:7" x14ac:dyDescent="0.2">
      <c r="G1109" s="40"/>
    </row>
    <row r="1110" spans="7:7" x14ac:dyDescent="0.2">
      <c r="G1110" s="39"/>
    </row>
    <row r="1111" spans="7:7" x14ac:dyDescent="0.2">
      <c r="G1111" s="39"/>
    </row>
    <row r="1112" spans="7:7" x14ac:dyDescent="0.2">
      <c r="G1112" s="39"/>
    </row>
    <row r="1113" spans="7:7" x14ac:dyDescent="0.2">
      <c r="G1113" s="39"/>
    </row>
    <row r="1114" spans="7:7" x14ac:dyDescent="0.2">
      <c r="G1114" s="39"/>
    </row>
    <row r="1115" spans="7:7" x14ac:dyDescent="0.2">
      <c r="G1115" s="39"/>
    </row>
    <row r="2457" spans="8:102" ht="11.1" customHeight="1" x14ac:dyDescent="0.2">
      <c r="H2457" s="43"/>
      <c r="I2457" s="43"/>
      <c r="J2457" s="43"/>
      <c r="K2457" s="43"/>
      <c r="L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Z2457" s="43"/>
      <c r="BA2457" s="43"/>
      <c r="BB2457" s="43"/>
      <c r="BC2457" s="43"/>
      <c r="BD2457" s="43"/>
      <c r="BE2457" s="43"/>
      <c r="BG2457" s="43"/>
      <c r="BH2457" s="43"/>
      <c r="BI2457" s="43"/>
      <c r="BJ2457" s="43"/>
      <c r="BK2457" s="43"/>
      <c r="BL2457" s="43"/>
      <c r="BN2457" s="43"/>
      <c r="BO2457" s="43"/>
      <c r="BP2457" s="43"/>
      <c r="BQ2457" s="43"/>
      <c r="BR2457" s="43"/>
      <c r="BS2457" s="43"/>
      <c r="BU2457" s="43"/>
      <c r="BV2457" s="43"/>
      <c r="BW2457" s="43"/>
      <c r="BX2457" s="43"/>
      <c r="BY2457" s="43"/>
      <c r="BZ2457" s="43"/>
      <c r="CB2457" s="43"/>
      <c r="CC2457" s="43"/>
      <c r="CD2457" s="43"/>
      <c r="CE2457" s="43"/>
      <c r="CF2457" s="43"/>
      <c r="CG2457" s="43"/>
      <c r="CI2457" s="43"/>
      <c r="CJ2457" s="43"/>
      <c r="CK2457" s="43"/>
      <c r="CL2457" s="43"/>
      <c r="CM2457" s="43"/>
      <c r="CN2457" s="43"/>
      <c r="CP2457" s="43"/>
      <c r="CQ2457" s="43"/>
      <c r="CR2457" s="43"/>
      <c r="CS2457" s="43"/>
      <c r="CT2457" s="43"/>
      <c r="CU2457" s="43"/>
      <c r="CW2457" s="43"/>
      <c r="CX2457" s="43"/>
    </row>
    <row r="2458" spans="8:102" ht="11.1" customHeight="1" x14ac:dyDescent="0.2">
      <c r="H2458" s="2"/>
      <c r="I2458" s="2"/>
      <c r="J2458" s="2"/>
      <c r="K2458" s="2"/>
      <c r="L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Z2458" s="2"/>
      <c r="BA2458" s="2"/>
      <c r="BB2458" s="2"/>
      <c r="BC2458" s="2"/>
      <c r="BD2458" s="2"/>
      <c r="BE2458" s="2"/>
      <c r="BG2458" s="2"/>
      <c r="BH2458" s="2"/>
      <c r="BI2458" s="2"/>
      <c r="BJ2458" s="2"/>
      <c r="BK2458" s="2"/>
      <c r="BL2458" s="2"/>
      <c r="BN2458" s="2"/>
      <c r="BO2458" s="2"/>
      <c r="BP2458" s="2"/>
      <c r="BQ2458" s="2"/>
      <c r="BR2458" s="2"/>
      <c r="BS2458" s="2"/>
      <c r="BU2458" s="2"/>
      <c r="BV2458" s="2"/>
      <c r="BW2458" s="2"/>
      <c r="BX2458" s="2"/>
      <c r="BY2458" s="2"/>
      <c r="BZ2458" s="2"/>
      <c r="CB2458" s="2"/>
      <c r="CC2458" s="2"/>
      <c r="CD2458" s="2"/>
      <c r="CE2458" s="2"/>
      <c r="CF2458" s="2"/>
      <c r="CG2458" s="2"/>
      <c r="CI2458" s="2"/>
      <c r="CJ2458" s="2"/>
      <c r="CK2458" s="2"/>
      <c r="CL2458" s="2"/>
      <c r="CM2458" s="2"/>
      <c r="CN2458" s="2"/>
      <c r="CP2458" s="2"/>
      <c r="CQ2458" s="2"/>
      <c r="CR2458" s="2"/>
      <c r="CS2458" s="2"/>
      <c r="CT2458" s="2"/>
      <c r="CU2458" s="2"/>
      <c r="CW2458" s="2"/>
      <c r="CX2458" s="2"/>
    </row>
    <row r="2459" spans="8:102" ht="11.1" customHeight="1" x14ac:dyDescent="0.2">
      <c r="H2459" s="2"/>
      <c r="I2459" s="2"/>
      <c r="J2459" s="2"/>
      <c r="K2459" s="2"/>
      <c r="L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J2459" s="2"/>
      <c r="AK2459" s="2"/>
      <c r="AM2459" s="2"/>
      <c r="AO2459" s="2"/>
      <c r="AP2459" s="2"/>
      <c r="AQ2459" s="2"/>
      <c r="AR2459" s="2"/>
      <c r="AS2459" s="2"/>
      <c r="AT2459" s="2"/>
      <c r="AV2459" s="2"/>
      <c r="AX2459" s="2"/>
      <c r="AZ2459" s="2"/>
      <c r="BA2459" s="2"/>
      <c r="BB2459" s="2"/>
      <c r="BC2459" s="2"/>
      <c r="BD2459" s="2"/>
      <c r="BE2459" s="2"/>
      <c r="BG2459" s="2"/>
      <c r="BH2459" s="2"/>
      <c r="BI2459" s="2"/>
      <c r="BJ2459" s="2"/>
      <c r="BL2459" s="2"/>
      <c r="BN2459" s="2"/>
      <c r="BO2459" s="2"/>
      <c r="BP2459" s="2"/>
      <c r="BQ2459" s="2"/>
      <c r="BR2459" s="2"/>
      <c r="BS2459" s="2"/>
      <c r="BU2459" s="2"/>
      <c r="BV2459" s="2"/>
      <c r="BW2459" s="2"/>
      <c r="BX2459" s="2"/>
      <c r="BY2459" s="2"/>
      <c r="BZ2459" s="2"/>
      <c r="CB2459" s="2"/>
      <c r="CD2459" s="2"/>
      <c r="CE2459" s="2"/>
      <c r="CF2459" s="2"/>
      <c r="CG2459" s="2"/>
      <c r="CI2459" s="2"/>
      <c r="CJ2459" s="2"/>
      <c r="CK2459" s="2"/>
      <c r="CL2459" s="2"/>
      <c r="CM2459" s="2"/>
      <c r="CN2459" s="2"/>
      <c r="CP2459" s="2"/>
      <c r="CQ2459" s="2"/>
      <c r="CR2459" s="2"/>
      <c r="CW2459" s="2"/>
      <c r="CX2459" s="2"/>
    </row>
    <row r="2460" spans="8:102" x14ac:dyDescent="0.2">
      <c r="H2460" s="2"/>
      <c r="I2460" s="2"/>
      <c r="J2460" s="2"/>
      <c r="K2460" s="2"/>
      <c r="L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J2460" s="2"/>
      <c r="AK2460" s="2"/>
      <c r="AM2460" s="2"/>
      <c r="AO2460" s="2"/>
      <c r="AP2460" s="2"/>
      <c r="AQ2460" s="2"/>
      <c r="AR2460" s="2"/>
      <c r="AS2460" s="2"/>
      <c r="AT2460" s="2"/>
      <c r="AV2460" s="2"/>
      <c r="AX2460" s="2"/>
      <c r="AZ2460" s="2"/>
      <c r="BA2460" s="2"/>
      <c r="BB2460" s="2"/>
      <c r="BC2460" s="2"/>
      <c r="BD2460" s="2"/>
      <c r="BE2460" s="2"/>
      <c r="BG2460" s="2"/>
      <c r="BH2460" s="2"/>
      <c r="BI2460" s="2"/>
      <c r="BJ2460" s="2"/>
      <c r="BL2460" s="2"/>
      <c r="BN2460" s="2"/>
      <c r="BO2460" s="2"/>
      <c r="BP2460" s="2"/>
      <c r="BQ2460" s="2"/>
      <c r="BR2460" s="2"/>
      <c r="BS2460" s="2"/>
      <c r="BU2460" s="2"/>
      <c r="BV2460" s="2"/>
      <c r="BW2460" s="2"/>
      <c r="BX2460" s="2"/>
      <c r="BY2460" s="2"/>
      <c r="BZ2460" s="2"/>
      <c r="CB2460" s="2"/>
      <c r="CD2460" s="2"/>
      <c r="CE2460" s="2"/>
      <c r="CF2460" s="2"/>
      <c r="CG2460" s="2"/>
      <c r="CI2460" s="2"/>
      <c r="CJ2460" s="2"/>
      <c r="CK2460" s="2"/>
      <c r="CL2460" s="2"/>
      <c r="CM2460" s="2"/>
      <c r="CN2460" s="2"/>
      <c r="CP2460" s="2"/>
      <c r="CQ2460" s="2"/>
      <c r="CR2460" s="2"/>
      <c r="CW2460" s="2"/>
      <c r="CX2460" s="2"/>
    </row>
    <row r="2461" spans="8:102" ht="12.95" customHeight="1" x14ac:dyDescent="0.2">
      <c r="H2461" s="2"/>
      <c r="I2461" s="2"/>
      <c r="J2461" s="2"/>
      <c r="K2461" s="2"/>
      <c r="L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D2461" s="2"/>
      <c r="AE2461" s="2"/>
      <c r="AF2461" s="2"/>
      <c r="AG2461" s="2"/>
      <c r="AH2461" s="2"/>
      <c r="AJ2461" s="2"/>
      <c r="AK2461" s="2"/>
      <c r="AM2461" s="2"/>
      <c r="AO2461" s="2"/>
      <c r="AP2461" s="2"/>
      <c r="AS2461" s="2"/>
      <c r="AV2461" s="2"/>
      <c r="AX2461" s="2"/>
      <c r="AZ2461" s="2"/>
      <c r="BA2461" s="2"/>
      <c r="BB2461" s="2"/>
      <c r="BC2461" s="2"/>
      <c r="BE2461" s="2"/>
      <c r="BG2461" s="2"/>
      <c r="BH2461" s="2"/>
      <c r="BI2461" s="2"/>
      <c r="BJ2461" s="2"/>
      <c r="BL2461" s="2"/>
      <c r="BN2461" s="2"/>
      <c r="BO2461" s="2"/>
      <c r="BP2461" s="2"/>
      <c r="BQ2461" s="2"/>
      <c r="BR2461" s="2"/>
      <c r="BS2461" s="2"/>
      <c r="BV2461" s="2"/>
      <c r="BW2461" s="2"/>
      <c r="BX2461" s="2"/>
      <c r="BY2461" s="2"/>
      <c r="BZ2461" s="2"/>
      <c r="CD2461" s="2"/>
      <c r="CE2461" s="2"/>
      <c r="CF2461" s="2"/>
      <c r="CG2461" s="2"/>
      <c r="CJ2461" s="2"/>
      <c r="CK2461" s="2"/>
      <c r="CL2461" s="2"/>
      <c r="CM2461" s="2"/>
      <c r="CN2461" s="2"/>
      <c r="CR2461" s="2"/>
      <c r="CW2461" s="2"/>
      <c r="CX2461" s="2"/>
    </row>
    <row r="2462" spans="8:102" ht="12.95" customHeight="1" x14ac:dyDescent="0.2">
      <c r="H2462" s="2"/>
      <c r="I2462" s="2"/>
      <c r="J2462" s="2"/>
      <c r="K2462" s="2"/>
      <c r="L2462" s="2"/>
      <c r="N2462" s="2"/>
      <c r="O2462" s="2"/>
      <c r="P2462" s="2"/>
      <c r="Q2462" s="2"/>
      <c r="R2462" s="2"/>
      <c r="S2462" s="2"/>
      <c r="T2462" s="2"/>
      <c r="V2462" s="2"/>
      <c r="W2462" s="2"/>
      <c r="X2462" s="2"/>
      <c r="Y2462" s="2"/>
      <c r="Z2462" s="2"/>
      <c r="AA2462" s="2"/>
      <c r="AD2462" s="2"/>
      <c r="AE2462" s="2"/>
      <c r="AF2462" s="2"/>
      <c r="AG2462" s="2"/>
      <c r="AH2462" s="2"/>
      <c r="AJ2462" s="2"/>
      <c r="AK2462" s="2"/>
      <c r="AM2462" s="2"/>
      <c r="AO2462" s="2"/>
      <c r="AP2462" s="2"/>
      <c r="AS2462" s="2"/>
      <c r="AV2462" s="2"/>
      <c r="AX2462" s="2"/>
      <c r="AZ2462" s="2"/>
      <c r="BA2462" s="2"/>
      <c r="BB2462" s="2"/>
      <c r="BC2462" s="2"/>
      <c r="BE2462" s="2"/>
      <c r="BG2462" s="2"/>
      <c r="BH2462" s="2"/>
      <c r="BI2462" s="2"/>
      <c r="BJ2462" s="2"/>
      <c r="BL2462" s="2"/>
      <c r="BO2462" s="2"/>
      <c r="BP2462" s="2"/>
      <c r="BQ2462" s="2"/>
      <c r="BR2462" s="2"/>
      <c r="BS2462" s="2"/>
      <c r="BV2462" s="2"/>
      <c r="BW2462" s="2"/>
      <c r="BX2462" s="2"/>
      <c r="BY2462" s="2"/>
      <c r="BZ2462" s="2"/>
      <c r="CD2462" s="2"/>
      <c r="CE2462" s="2"/>
      <c r="CF2462" s="2"/>
      <c r="CG2462" s="2"/>
      <c r="CJ2462" s="2"/>
      <c r="CK2462" s="2"/>
      <c r="CL2462" s="2"/>
      <c r="CM2462" s="2"/>
      <c r="CN2462" s="2"/>
      <c r="CR2462" s="2"/>
      <c r="CW2462" s="2"/>
      <c r="CX2462" s="2"/>
    </row>
    <row r="2463" spans="8:102" ht="12.95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V2463" s="2"/>
      <c r="W2463" s="2"/>
      <c r="X2463" s="2"/>
      <c r="Y2463" s="2"/>
      <c r="Z2463" s="2"/>
      <c r="AA2463" s="2"/>
      <c r="AD2463" s="2"/>
      <c r="AE2463" s="2"/>
      <c r="AF2463" s="2"/>
      <c r="AG2463" s="2"/>
      <c r="AH2463" s="2"/>
      <c r="AJ2463" s="2"/>
      <c r="AK2463" s="2"/>
      <c r="AM2463" s="2"/>
      <c r="AO2463" s="2"/>
      <c r="AP2463" s="2"/>
      <c r="AS2463" s="2"/>
      <c r="AV2463" s="2"/>
      <c r="AX2463" s="2"/>
      <c r="AZ2463" s="2"/>
      <c r="BA2463" s="2"/>
      <c r="BB2463" s="2"/>
      <c r="BC2463" s="2"/>
      <c r="BE2463" s="2"/>
      <c r="BG2463" s="2"/>
      <c r="BH2463" s="2"/>
      <c r="BI2463" s="2"/>
      <c r="BJ2463" s="2"/>
      <c r="BL2463" s="2"/>
      <c r="BO2463" s="2"/>
      <c r="BP2463" s="2"/>
      <c r="BQ2463" s="2"/>
      <c r="BR2463" s="2"/>
      <c r="BS2463" s="2"/>
      <c r="BV2463" s="2"/>
      <c r="BW2463" s="2"/>
      <c r="BX2463" s="2"/>
      <c r="BY2463" s="2"/>
      <c r="BZ2463" s="2"/>
      <c r="CD2463" s="2"/>
      <c r="CE2463" s="2"/>
      <c r="CF2463" s="2"/>
      <c r="CG2463" s="2"/>
      <c r="CJ2463" s="2"/>
      <c r="CK2463" s="2"/>
      <c r="CL2463" s="2"/>
      <c r="CM2463" s="2"/>
      <c r="CN2463" s="2"/>
      <c r="CR2463" s="2"/>
      <c r="CW2463" s="2"/>
      <c r="CX2463" s="2"/>
    </row>
    <row r="2464" spans="8:102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V2464" s="2"/>
      <c r="W2464" s="2"/>
      <c r="X2464" s="2"/>
      <c r="Y2464" s="2"/>
      <c r="Z2464" s="2"/>
      <c r="AA2464" s="2"/>
      <c r="AD2464" s="2"/>
      <c r="AE2464" s="2"/>
      <c r="AG2464" s="2"/>
      <c r="AH2464" s="2"/>
      <c r="AJ2464" s="2"/>
      <c r="AK2464" s="2"/>
      <c r="AM2464" s="2"/>
      <c r="AO2464" s="2"/>
      <c r="AP2464" s="2"/>
      <c r="AS2464" s="2"/>
      <c r="AV2464" s="2"/>
      <c r="AX2464" s="2"/>
      <c r="AZ2464" s="2"/>
      <c r="BA2464" s="2"/>
      <c r="BB2464" s="2"/>
      <c r="BC2464" s="2"/>
      <c r="BE2464" s="2"/>
      <c r="BG2464" s="2"/>
      <c r="BH2464" s="2"/>
      <c r="BI2464" s="2"/>
      <c r="BJ2464" s="2"/>
      <c r="BL2464" s="2"/>
      <c r="BO2464" s="2"/>
      <c r="BP2464" s="2"/>
      <c r="BQ2464" s="2"/>
      <c r="BR2464" s="2"/>
      <c r="BS2464" s="2"/>
      <c r="BV2464" s="2"/>
      <c r="BW2464" s="2"/>
      <c r="BX2464" s="2"/>
      <c r="BY2464" s="2"/>
      <c r="BZ2464" s="2"/>
      <c r="CD2464" s="2"/>
      <c r="CE2464" s="2"/>
      <c r="CF2464" s="2"/>
      <c r="CG2464" s="2"/>
      <c r="CJ2464" s="2"/>
      <c r="CK2464" s="2"/>
      <c r="CL2464" s="2"/>
      <c r="CM2464" s="2"/>
      <c r="CR2464" s="2"/>
      <c r="CW2464" s="2"/>
      <c r="CX2464" s="2"/>
    </row>
    <row r="2465" spans="8:128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V2465" s="2"/>
      <c r="W2465" s="2"/>
      <c r="X2465" s="2"/>
      <c r="Y2465" s="2"/>
      <c r="Z2465" s="2"/>
      <c r="AA2465" s="2"/>
      <c r="AD2465" s="2"/>
      <c r="AE2465" s="2"/>
      <c r="AG2465" s="2"/>
      <c r="AH2465" s="2"/>
      <c r="AJ2465" s="2"/>
      <c r="AK2465" s="2"/>
      <c r="AM2465" s="2"/>
      <c r="AO2465" s="2"/>
      <c r="AP2465" s="2"/>
      <c r="AS2465" s="2"/>
      <c r="AV2465" s="2"/>
      <c r="AX2465" s="2"/>
      <c r="AZ2465" s="2"/>
      <c r="BA2465" s="2"/>
      <c r="BB2465" s="2"/>
      <c r="BC2465" s="2"/>
      <c r="BE2465" s="2"/>
      <c r="BG2465" s="2"/>
      <c r="BH2465" s="2"/>
      <c r="BI2465" s="2"/>
      <c r="BJ2465" s="2"/>
      <c r="BL2465" s="2"/>
      <c r="BO2465" s="2"/>
      <c r="BP2465" s="2"/>
      <c r="BQ2465" s="2"/>
      <c r="BR2465" s="2"/>
      <c r="BS2465" s="2"/>
      <c r="BV2465" s="2"/>
      <c r="BW2465" s="2"/>
      <c r="BX2465" s="2"/>
      <c r="BY2465" s="2"/>
      <c r="BZ2465" s="2"/>
      <c r="CD2465" s="2"/>
      <c r="CE2465" s="2"/>
      <c r="CF2465" s="2"/>
      <c r="CG2465" s="2"/>
      <c r="CJ2465" s="2"/>
      <c r="CK2465" s="2"/>
      <c r="CL2465" s="2"/>
      <c r="CM2465" s="2"/>
      <c r="CR2465" s="2"/>
      <c r="CW2465" s="2"/>
      <c r="CX2465" s="2"/>
    </row>
    <row r="2466" spans="8:128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V2466" s="2"/>
      <c r="W2466" s="2"/>
      <c r="X2466" s="2"/>
      <c r="Y2466" s="2"/>
      <c r="Z2466" s="2"/>
      <c r="AA2466" s="2"/>
      <c r="AD2466" s="2"/>
      <c r="AE2466" s="2"/>
      <c r="AG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R2466" s="2"/>
      <c r="CW2466" s="2"/>
      <c r="CX2466" s="2"/>
    </row>
    <row r="2467" spans="8:128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G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R2467" s="2"/>
      <c r="CW2467" s="2"/>
      <c r="CX2467" s="2"/>
    </row>
    <row r="2468" spans="8:128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G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R2468" s="2"/>
      <c r="CW2468" s="2"/>
      <c r="CX2468" s="2"/>
    </row>
    <row r="2469" spans="8:128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28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Y2470" s="2"/>
      <c r="AA2470" s="2"/>
      <c r="AD2470" s="2"/>
      <c r="AE2470" s="2"/>
      <c r="AG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28" x14ac:dyDescent="0.2">
      <c r="H2471" s="2"/>
      <c r="I2471" s="2"/>
      <c r="J2471" s="2"/>
      <c r="K2471" s="2"/>
      <c r="N2471" s="2"/>
      <c r="O2471" s="2"/>
      <c r="P2471" s="2"/>
      <c r="Q2471" s="2"/>
      <c r="R2471" s="2"/>
      <c r="S2471" s="2"/>
      <c r="T2471" s="2"/>
      <c r="V2471" s="2"/>
      <c r="W2471" s="2"/>
      <c r="Y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28" x14ac:dyDescent="0.2">
      <c r="H2472" s="2"/>
      <c r="I2472" s="2"/>
      <c r="J2472" s="2"/>
      <c r="K2472" s="2"/>
      <c r="N2472" s="2"/>
      <c r="O2472" s="2"/>
      <c r="P2472" s="2"/>
      <c r="Q2472" s="2"/>
      <c r="R2472" s="2"/>
      <c r="S2472" s="2"/>
      <c r="T2472" s="2"/>
      <c r="V2472" s="2"/>
      <c r="W2472" s="2"/>
      <c r="Y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28" x14ac:dyDescent="0.2">
      <c r="H2473" s="2"/>
      <c r="O2473" s="2"/>
      <c r="S2473" s="2"/>
      <c r="T2473" s="2"/>
      <c r="V2473" s="2"/>
      <c r="Y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28" x14ac:dyDescent="0.2">
      <c r="H2474" s="2"/>
      <c r="S2474" s="2"/>
      <c r="T2474" s="2"/>
      <c r="V2474" s="2"/>
      <c r="Y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28" x14ac:dyDescent="0.2">
      <c r="S2475" s="2"/>
      <c r="T2475" s="2"/>
      <c r="V2475" s="2"/>
      <c r="Y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J2475" s="2"/>
      <c r="BL2475" s="2"/>
      <c r="BO2475" s="2"/>
      <c r="BP2475" s="2"/>
      <c r="BQ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28" x14ac:dyDescent="0.2">
      <c r="S2476" s="2"/>
      <c r="T2476" s="2"/>
      <c r="V2476" s="2"/>
      <c r="Y2476" s="2"/>
      <c r="AG2476" s="2"/>
      <c r="AJ2476" s="2"/>
      <c r="AK2476" s="2"/>
      <c r="AM2476" s="2"/>
      <c r="AO2476" s="2"/>
      <c r="AP2476" s="2"/>
      <c r="AZ2476" s="2"/>
      <c r="BA2476" s="2"/>
      <c r="BH2476" s="2"/>
      <c r="BO2476" s="2"/>
      <c r="BP2476" s="2"/>
      <c r="CD2476" s="2"/>
      <c r="CE2476" s="2"/>
      <c r="CF2476" s="2"/>
      <c r="CW2476" s="2"/>
      <c r="CX2476" s="2"/>
    </row>
    <row r="2477" spans="8:128" x14ac:dyDescent="0.2">
      <c r="AG2477" s="2"/>
      <c r="AK2477" s="2"/>
      <c r="AM2477" s="2"/>
      <c r="AP2477" s="2"/>
      <c r="AZ2477" s="2"/>
      <c r="BA2477" s="2"/>
      <c r="BO2477" s="2"/>
      <c r="BP2477" s="2"/>
      <c r="CD2477" s="2"/>
      <c r="CE2477" s="2"/>
      <c r="CF2477" s="2"/>
      <c r="CW2477" s="2"/>
    </row>
    <row r="2478" spans="8:128" x14ac:dyDescent="0.2">
      <c r="H2478" s="47"/>
      <c r="I2478" s="47"/>
      <c r="J2478" s="47"/>
      <c r="K2478" s="47"/>
      <c r="L2478" s="47"/>
      <c r="M2478" s="47"/>
      <c r="N2478" s="47"/>
      <c r="O2478" s="47"/>
      <c r="P2478" s="47"/>
      <c r="Q2478" s="47"/>
      <c r="R2478" s="47"/>
      <c r="S2478" s="47"/>
      <c r="T2478" s="47"/>
      <c r="U2478" s="47"/>
      <c r="V2478" s="47"/>
      <c r="W2478" s="47"/>
      <c r="X2478" s="47"/>
      <c r="Y2478" s="47"/>
      <c r="Z2478" s="47"/>
      <c r="AA2478" s="47"/>
      <c r="AB2478" s="47"/>
      <c r="AC2478" s="47"/>
      <c r="AD2478" s="47"/>
      <c r="AE2478" s="47"/>
      <c r="AF2478" s="47"/>
      <c r="AG2478" s="47"/>
      <c r="AH2478" s="47"/>
      <c r="AI2478" s="47"/>
      <c r="AJ2478" s="47"/>
      <c r="AK2478" s="47"/>
      <c r="AL2478" s="47"/>
      <c r="AM2478" s="47"/>
      <c r="AN2478" s="47"/>
      <c r="AO2478" s="47"/>
      <c r="AP2478" s="47"/>
      <c r="AQ2478" s="47"/>
      <c r="AR2478" s="47"/>
      <c r="AS2478" s="47"/>
      <c r="AT2478" s="47"/>
      <c r="AU2478" s="47"/>
      <c r="AV2478" s="47"/>
      <c r="AW2478" s="47"/>
      <c r="AX2478" s="47"/>
      <c r="AY2478" s="47"/>
      <c r="AZ2478" s="47"/>
      <c r="BA2478" s="47"/>
      <c r="BB2478" s="47"/>
      <c r="BC2478" s="47"/>
      <c r="BD2478" s="47"/>
      <c r="BE2478" s="47"/>
      <c r="BF2478" s="47"/>
      <c r="BG2478" s="47"/>
      <c r="BH2478" s="47"/>
      <c r="BI2478" s="47"/>
      <c r="BJ2478" s="47"/>
      <c r="BK2478" s="47"/>
      <c r="BL2478" s="47"/>
      <c r="BM2478" s="47"/>
      <c r="BN2478" s="47"/>
      <c r="BO2478" s="47"/>
      <c r="BP2478" s="47"/>
      <c r="BQ2478" s="47"/>
      <c r="BR2478" s="47"/>
      <c r="BS2478" s="47"/>
      <c r="BT2478" s="47"/>
      <c r="BU2478" s="47"/>
      <c r="BV2478" s="47"/>
      <c r="BW2478" s="47"/>
      <c r="BX2478" s="47"/>
      <c r="BY2478" s="47"/>
      <c r="BZ2478" s="47"/>
      <c r="CA2478" s="47"/>
      <c r="CB2478" s="47"/>
      <c r="CC2478" s="47"/>
      <c r="CD2478" s="47"/>
      <c r="CE2478" s="47"/>
      <c r="CF2478" s="47"/>
      <c r="CG2478" s="47"/>
      <c r="CH2478" s="47"/>
      <c r="CI2478" s="47"/>
      <c r="CJ2478" s="47"/>
      <c r="CK2478" s="47"/>
      <c r="CL2478" s="47"/>
      <c r="CM2478" s="47"/>
      <c r="CN2478" s="47"/>
      <c r="CO2478" s="47"/>
      <c r="CP2478" s="47"/>
      <c r="CQ2478" s="47"/>
      <c r="CR2478" s="47"/>
      <c r="CS2478" s="47"/>
      <c r="CT2478" s="47"/>
      <c r="CU2478" s="47"/>
      <c r="CV2478" s="47"/>
      <c r="CW2478" s="47"/>
      <c r="CX2478" s="47"/>
      <c r="CY2478" s="47">
        <f t="shared" ref="CY2478:DG2478" si="9">SUM(CY2458:CY2477)</f>
        <v>0</v>
      </c>
      <c r="CZ2478" s="47">
        <f t="shared" si="9"/>
        <v>0</v>
      </c>
      <c r="DA2478" s="47">
        <f t="shared" si="9"/>
        <v>0</v>
      </c>
      <c r="DB2478" s="47">
        <f t="shared" si="9"/>
        <v>0</v>
      </c>
      <c r="DC2478" s="47">
        <f t="shared" si="9"/>
        <v>0</v>
      </c>
      <c r="DD2478" s="47">
        <f t="shared" si="9"/>
        <v>0</v>
      </c>
      <c r="DE2478" s="47">
        <f t="shared" si="9"/>
        <v>0</v>
      </c>
      <c r="DF2478" s="47">
        <f t="shared" si="9"/>
        <v>0</v>
      </c>
      <c r="DG2478" s="47">
        <f t="shared" si="9"/>
        <v>0</v>
      </c>
      <c r="DH2478" s="47"/>
      <c r="DI2478" s="47"/>
      <c r="DJ2478" s="47"/>
      <c r="DK2478" s="47"/>
      <c r="DL2478" s="47"/>
      <c r="DM2478" s="47"/>
      <c r="DN2478" s="47"/>
      <c r="DO2478" s="47"/>
      <c r="DP2478" s="47"/>
      <c r="DQ2478" s="47"/>
      <c r="DR2478" s="47"/>
      <c r="DS2478" s="47"/>
      <c r="DT2478" s="47"/>
      <c r="DU2478" s="47"/>
      <c r="DV2478" s="47"/>
      <c r="DW2478" s="47"/>
      <c r="DX2478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3"/>
  <sheetViews>
    <sheetView showGridLines="0" zoomScale="130" zoomScaleNormal="130" workbookViewId="0">
      <selection activeCell="B27" sqref="B27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132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202" t="s">
        <v>133</v>
      </c>
      <c r="B7" s="202"/>
      <c r="C7" s="202"/>
      <c r="D7" s="202"/>
      <c r="E7" s="202"/>
      <c r="F7" s="202"/>
    </row>
    <row r="8" spans="1:6" ht="13.5" thickBot="1" x14ac:dyDescent="0.25">
      <c r="A8" s="21"/>
      <c r="B8" s="21"/>
      <c r="C8" s="21"/>
      <c r="D8" s="171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48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49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SUM(C12+C15+C17)</f>
        <v>30069.575000000001</v>
      </c>
      <c r="D11" s="174">
        <f>SUM(D12+D15+D17)</f>
        <v>9300.6750000000011</v>
      </c>
      <c r="E11" s="174">
        <f>SUM(E12+E15+E17)</f>
        <v>0</v>
      </c>
      <c r="F11" s="174">
        <f>SUM(F12+F15+F17)</f>
        <v>39370.250000000007</v>
      </c>
    </row>
    <row r="12" spans="1:6" x14ac:dyDescent="0.2">
      <c r="A12" s="30">
        <v>511</v>
      </c>
      <c r="B12" s="31" t="s">
        <v>153</v>
      </c>
      <c r="C12" s="163">
        <f>SUM(C13:C14)</f>
        <v>26377.55</v>
      </c>
      <c r="D12" s="163">
        <f>SUM(D13:D14)</f>
        <v>8070</v>
      </c>
      <c r="E12" s="163">
        <f>SUM(E13:E14)</f>
        <v>0</v>
      </c>
      <c r="F12" s="163">
        <f>SUM(F13:F14)</f>
        <v>34447.550000000003</v>
      </c>
    </row>
    <row r="13" spans="1:6" x14ac:dyDescent="0.2">
      <c r="A13" s="32">
        <v>51101</v>
      </c>
      <c r="B13" s="33" t="s">
        <v>72</v>
      </c>
      <c r="C13" s="164">
        <f>F13-D13</f>
        <v>24210</v>
      </c>
      <c r="D13" s="164">
        <f>[1]Tesoreria!$I$18*3</f>
        <v>8070</v>
      </c>
      <c r="E13" s="164"/>
      <c r="F13" s="164">
        <f>+[2]Tesoreria!$L$18</f>
        <v>32280</v>
      </c>
    </row>
    <row r="14" spans="1:6" x14ac:dyDescent="0.2">
      <c r="A14" s="32">
        <v>51103</v>
      </c>
      <c r="B14" s="38" t="s">
        <v>73</v>
      </c>
      <c r="C14" s="164">
        <f>+[2]Tesoreria!$M$18</f>
        <v>2167.5500000000002</v>
      </c>
      <c r="D14" s="164"/>
      <c r="E14" s="164"/>
      <c r="F14" s="164">
        <f t="shared" ref="F14" si="0">SUM(C14:E14)</f>
        <v>2167.5500000000002</v>
      </c>
    </row>
    <row r="15" spans="1:6" x14ac:dyDescent="0.2">
      <c r="A15" s="30">
        <v>514</v>
      </c>
      <c r="B15" s="29" t="s">
        <v>76</v>
      </c>
      <c r="C15" s="163">
        <f>SUM(C16)</f>
        <v>2057.8500000000004</v>
      </c>
      <c r="D15" s="163">
        <f t="shared" ref="D15:F15" si="1">SUM(D16)</f>
        <v>685.95</v>
      </c>
      <c r="E15" s="163">
        <f t="shared" si="1"/>
        <v>0</v>
      </c>
      <c r="F15" s="163">
        <f t="shared" si="1"/>
        <v>2743.8</v>
      </c>
    </row>
    <row r="16" spans="1:6" x14ac:dyDescent="0.2">
      <c r="A16" s="35">
        <v>51401</v>
      </c>
      <c r="B16" s="38" t="s">
        <v>77</v>
      </c>
      <c r="C16" s="164">
        <f>F16-D16</f>
        <v>2057.8500000000004</v>
      </c>
      <c r="D16" s="164">
        <v>685.95</v>
      </c>
      <c r="E16" s="164"/>
      <c r="F16" s="164">
        <f>+[2]Tesoreria!$L$22+[2]Tesoreria!$L$24</f>
        <v>2743.8</v>
      </c>
    </row>
    <row r="17" spans="1:8" x14ac:dyDescent="0.2">
      <c r="A17" s="30">
        <v>515</v>
      </c>
      <c r="B17" s="37" t="s">
        <v>78</v>
      </c>
      <c r="C17" s="163">
        <f>SUM(C18:C18)</f>
        <v>1634.1749999999997</v>
      </c>
      <c r="D17" s="163">
        <f>SUM(D18:D18)</f>
        <v>544.72499999999991</v>
      </c>
      <c r="E17" s="163">
        <f>SUM(E18:E18)</f>
        <v>0</v>
      </c>
      <c r="F17" s="163">
        <f>SUM(F18:F18)</f>
        <v>2178.8999999999996</v>
      </c>
    </row>
    <row r="18" spans="1:8" x14ac:dyDescent="0.2">
      <c r="A18" s="35">
        <v>51501</v>
      </c>
      <c r="B18" s="38" t="s">
        <v>77</v>
      </c>
      <c r="C18" s="164">
        <f>F18-D18</f>
        <v>1634.1749999999997</v>
      </c>
      <c r="D18" s="164">
        <f>[1]Tesoreria!$J$18*3</f>
        <v>544.72499999999991</v>
      </c>
      <c r="E18" s="164"/>
      <c r="F18" s="164">
        <f>+[2]Tesoreria!$L$23</f>
        <v>2178.8999999999996</v>
      </c>
    </row>
    <row r="19" spans="1:8" x14ac:dyDescent="0.2">
      <c r="A19" s="30">
        <v>54</v>
      </c>
      <c r="B19" s="37" t="s">
        <v>80</v>
      </c>
      <c r="C19" s="51">
        <f>SUM(C20+C27+C29)</f>
        <v>4680</v>
      </c>
      <c r="D19" s="51">
        <f>SUM(D20+D27+D29)</f>
        <v>7000</v>
      </c>
      <c r="E19" s="51">
        <f>SUM(E20+E27+E29)</f>
        <v>0</v>
      </c>
      <c r="F19" s="51">
        <f>SUM(F20+F27+F29)</f>
        <v>11680</v>
      </c>
    </row>
    <row r="20" spans="1:8" x14ac:dyDescent="0.2">
      <c r="A20" s="30">
        <v>541</v>
      </c>
      <c r="B20" s="37" t="s">
        <v>164</v>
      </c>
      <c r="C20" s="51">
        <f>SUM(C21:C26)</f>
        <v>1280</v>
      </c>
      <c r="D20" s="51">
        <f>SUM(D21:D26)</f>
        <v>7000</v>
      </c>
      <c r="E20" s="51">
        <f>SUM(E21:E26)</f>
        <v>0</v>
      </c>
      <c r="F20" s="51">
        <f>SUM(F21:F26)</f>
        <v>8280</v>
      </c>
      <c r="G20" s="39"/>
    </row>
    <row r="21" spans="1:8" x14ac:dyDescent="0.2">
      <c r="A21" s="35">
        <v>54105</v>
      </c>
      <c r="B21" s="38" t="s">
        <v>84</v>
      </c>
      <c r="C21" s="52">
        <v>300</v>
      </c>
      <c r="D21" s="52"/>
      <c r="E21" s="52"/>
      <c r="F21" s="52">
        <f t="shared" ref="F21:F30" si="2">SUM(C21:E21)</f>
        <v>300</v>
      </c>
      <c r="G21" s="183"/>
      <c r="H21" s="40"/>
    </row>
    <row r="22" spans="1:8" x14ac:dyDescent="0.2">
      <c r="A22" s="35">
        <v>54114</v>
      </c>
      <c r="B22" s="38" t="s">
        <v>88</v>
      </c>
      <c r="C22" s="52">
        <v>260</v>
      </c>
      <c r="D22" s="52"/>
      <c r="E22" s="52"/>
      <c r="F22" s="52">
        <f t="shared" si="2"/>
        <v>260</v>
      </c>
      <c r="G22" s="182"/>
      <c r="H22" s="40"/>
    </row>
    <row r="23" spans="1:8" x14ac:dyDescent="0.2">
      <c r="A23" s="35">
        <v>54115</v>
      </c>
      <c r="B23" s="38" t="s">
        <v>89</v>
      </c>
      <c r="C23" s="52">
        <v>500</v>
      </c>
      <c r="D23" s="52"/>
      <c r="E23" s="52"/>
      <c r="F23" s="52">
        <f t="shared" si="2"/>
        <v>500</v>
      </c>
      <c r="G23" s="183"/>
      <c r="H23" s="40"/>
    </row>
    <row r="24" spans="1:8" x14ac:dyDescent="0.2">
      <c r="A24" s="35">
        <v>54118</v>
      </c>
      <c r="B24" s="38" t="s">
        <v>126</v>
      </c>
      <c r="C24" s="52">
        <v>120</v>
      </c>
      <c r="D24" s="52"/>
      <c r="E24" s="52"/>
      <c r="F24" s="52">
        <f t="shared" si="2"/>
        <v>120</v>
      </c>
      <c r="G24" s="182"/>
      <c r="H24" s="40"/>
    </row>
    <row r="25" spans="1:8" x14ac:dyDescent="0.2">
      <c r="A25" s="35">
        <v>54121</v>
      </c>
      <c r="B25" s="38" t="s">
        <v>127</v>
      </c>
      <c r="C25" s="52"/>
      <c r="D25" s="52">
        <v>7000</v>
      </c>
      <c r="E25" s="52"/>
      <c r="F25" s="52">
        <f t="shared" si="2"/>
        <v>7000</v>
      </c>
      <c r="G25" s="182"/>
      <c r="H25" s="40"/>
    </row>
    <row r="26" spans="1:8" x14ac:dyDescent="0.2">
      <c r="A26" s="35">
        <v>54199</v>
      </c>
      <c r="B26" s="38" t="s">
        <v>90</v>
      </c>
      <c r="C26" s="52">
        <v>100</v>
      </c>
      <c r="D26" s="52"/>
      <c r="E26" s="52"/>
      <c r="F26" s="52">
        <f t="shared" si="2"/>
        <v>100</v>
      </c>
      <c r="G26" s="183"/>
      <c r="H26" s="40"/>
    </row>
    <row r="27" spans="1:8" x14ac:dyDescent="0.2">
      <c r="A27" s="30">
        <v>543</v>
      </c>
      <c r="B27" s="37" t="s">
        <v>155</v>
      </c>
      <c r="C27" s="51">
        <f>SUM(C28:C28)</f>
        <v>400</v>
      </c>
      <c r="D27" s="51">
        <f>SUM(D28:D28)</f>
        <v>0</v>
      </c>
      <c r="E27" s="51">
        <f>SUM(E28:E28)</f>
        <v>0</v>
      </c>
      <c r="F27" s="51">
        <f>SUM(F28:F28)</f>
        <v>400</v>
      </c>
      <c r="G27" s="184"/>
      <c r="H27" s="40"/>
    </row>
    <row r="28" spans="1:8" x14ac:dyDescent="0.2">
      <c r="A28" s="35">
        <v>54313</v>
      </c>
      <c r="B28" s="38" t="s">
        <v>128</v>
      </c>
      <c r="C28" s="52">
        <v>400</v>
      </c>
      <c r="D28" s="52"/>
      <c r="E28" s="52"/>
      <c r="F28" s="52">
        <f t="shared" si="2"/>
        <v>400</v>
      </c>
      <c r="G28" s="40"/>
      <c r="H28" s="40"/>
    </row>
    <row r="29" spans="1:8" x14ac:dyDescent="0.2">
      <c r="A29" s="28">
        <v>544</v>
      </c>
      <c r="B29" s="29" t="s">
        <v>156</v>
      </c>
      <c r="C29" s="50">
        <f>SUM(C30:C30)</f>
        <v>3000</v>
      </c>
      <c r="D29" s="50">
        <f>SUM(D30:D30)</f>
        <v>0</v>
      </c>
      <c r="E29" s="50">
        <f>SUM(E30:E30)</f>
        <v>0</v>
      </c>
      <c r="F29" s="50">
        <f>SUM(F30:F30)</f>
        <v>3000</v>
      </c>
      <c r="G29" s="41"/>
      <c r="H29" s="40"/>
    </row>
    <row r="30" spans="1:8" x14ac:dyDescent="0.2">
      <c r="A30" s="35">
        <v>54401</v>
      </c>
      <c r="B30" s="38" t="s">
        <v>101</v>
      </c>
      <c r="C30" s="52">
        <v>3000</v>
      </c>
      <c r="D30" s="52"/>
      <c r="E30" s="52"/>
      <c r="F30" s="52">
        <f t="shared" si="2"/>
        <v>3000</v>
      </c>
      <c r="G30" s="40"/>
      <c r="H30" s="40"/>
    </row>
    <row r="31" spans="1:8" x14ac:dyDescent="0.2">
      <c r="A31" s="30">
        <v>55</v>
      </c>
      <c r="B31" s="37" t="s">
        <v>104</v>
      </c>
      <c r="C31" s="51">
        <f>SUM(C32)</f>
        <v>680</v>
      </c>
      <c r="D31" s="51">
        <f t="shared" ref="D31:F31" si="3">SUM(D32)</f>
        <v>150</v>
      </c>
      <c r="E31" s="51">
        <f t="shared" si="3"/>
        <v>0</v>
      </c>
      <c r="F31" s="51">
        <f t="shared" si="3"/>
        <v>830</v>
      </c>
      <c r="G31" s="40"/>
      <c r="H31" s="40"/>
    </row>
    <row r="32" spans="1:8" x14ac:dyDescent="0.2">
      <c r="A32" s="30">
        <v>556</v>
      </c>
      <c r="B32" s="37" t="s">
        <v>158</v>
      </c>
      <c r="C32" s="51">
        <f>SUM(C33:C34)</f>
        <v>680</v>
      </c>
      <c r="D32" s="51">
        <f t="shared" ref="D32:F32" si="4">SUM(D33:D34)</f>
        <v>150</v>
      </c>
      <c r="E32" s="51">
        <f t="shared" si="4"/>
        <v>0</v>
      </c>
      <c r="F32" s="51">
        <f t="shared" si="4"/>
        <v>830</v>
      </c>
      <c r="G32" s="40"/>
      <c r="H32" s="40"/>
    </row>
    <row r="33" spans="1:8" x14ac:dyDescent="0.2">
      <c r="A33" s="35">
        <v>55601</v>
      </c>
      <c r="B33" s="192" t="s">
        <v>105</v>
      </c>
      <c r="C33" s="164">
        <v>330</v>
      </c>
      <c r="D33" s="52"/>
      <c r="E33" s="52"/>
      <c r="F33" s="52">
        <f t="shared" ref="F33:F34" si="5">SUM(C33:E33)</f>
        <v>330</v>
      </c>
      <c r="G33" s="40"/>
      <c r="H33" s="40"/>
    </row>
    <row r="34" spans="1:8" x14ac:dyDescent="0.2">
      <c r="A34" s="35">
        <v>55603</v>
      </c>
      <c r="B34" s="38" t="s">
        <v>107</v>
      </c>
      <c r="C34" s="52">
        <v>350</v>
      </c>
      <c r="D34" s="52">
        <v>150</v>
      </c>
      <c r="E34" s="52"/>
      <c r="F34" s="52">
        <f t="shared" si="5"/>
        <v>500</v>
      </c>
      <c r="G34" s="40"/>
      <c r="H34" s="40"/>
    </row>
    <row r="35" spans="1:8" x14ac:dyDescent="0.2">
      <c r="A35" s="35"/>
      <c r="B35" s="37" t="s">
        <v>119</v>
      </c>
      <c r="C35" s="51">
        <f>SUM(C11+C19+C31)</f>
        <v>35429.574999999997</v>
      </c>
      <c r="D35" s="51">
        <f>SUM(D11+D19+D31)</f>
        <v>16450.675000000003</v>
      </c>
      <c r="E35" s="51">
        <f>SUM(E11+E19+E31)</f>
        <v>0</v>
      </c>
      <c r="F35" s="51">
        <f>SUM(F11+F19+F31)</f>
        <v>51880.250000000007</v>
      </c>
      <c r="G35" s="212"/>
      <c r="H35" s="40"/>
    </row>
    <row r="36" spans="1:8" x14ac:dyDescent="0.2">
      <c r="A36" s="35"/>
      <c r="B36" s="38"/>
      <c r="C36" s="52"/>
      <c r="D36" s="52"/>
      <c r="E36" s="52"/>
      <c r="F36" s="52"/>
      <c r="G36" s="182"/>
    </row>
    <row r="37" spans="1:8" x14ac:dyDescent="0.2">
      <c r="A37" s="30"/>
      <c r="B37" s="37" t="s">
        <v>120</v>
      </c>
      <c r="C37" s="51">
        <f>SUM(C11+C19+C31)</f>
        <v>35429.574999999997</v>
      </c>
      <c r="D37" s="51">
        <f t="shared" ref="D37:F37" si="6">SUM(D11+D19+D31)</f>
        <v>16450.675000000003</v>
      </c>
      <c r="E37" s="51">
        <f t="shared" si="6"/>
        <v>0</v>
      </c>
      <c r="F37" s="51">
        <f t="shared" si="6"/>
        <v>51880.250000000007</v>
      </c>
      <c r="G37" s="54"/>
    </row>
    <row r="38" spans="1:8" x14ac:dyDescent="0.2">
      <c r="A38" s="30"/>
      <c r="B38" s="37" t="s">
        <v>121</v>
      </c>
      <c r="C38" s="51">
        <f>SUM(C12+C15+C17+C20+C27+C29+C32)</f>
        <v>35429.574999999997</v>
      </c>
      <c r="D38" s="51">
        <f t="shared" ref="D38:F38" si="7">SUM(D12+D15+D17+D20+D27+D29+D32)</f>
        <v>16450.675000000003</v>
      </c>
      <c r="E38" s="51">
        <f t="shared" si="7"/>
        <v>0</v>
      </c>
      <c r="F38" s="51">
        <f t="shared" si="7"/>
        <v>51880.250000000007</v>
      </c>
      <c r="G38" s="54"/>
    </row>
    <row r="39" spans="1:8" x14ac:dyDescent="0.2">
      <c r="A39" s="30"/>
      <c r="B39" s="37" t="s">
        <v>122</v>
      </c>
      <c r="C39" s="51">
        <f>SUM(C13+C14+C16+C18+C21+C22+C23+C24+C25+C26+C28+C30+C33+C34)</f>
        <v>35429.574999999997</v>
      </c>
      <c r="D39" s="51">
        <f t="shared" ref="D39:F39" si="8">SUM(D13+D14+D16+D18+D21+D22+D23+D24+D25+D26+D28+D30+D33+D34)</f>
        <v>16450.675000000003</v>
      </c>
      <c r="E39" s="51">
        <f t="shared" si="8"/>
        <v>0</v>
      </c>
      <c r="F39" s="51">
        <f t="shared" si="8"/>
        <v>51880.250000000007</v>
      </c>
      <c r="G39" s="241"/>
      <c r="H39" s="42"/>
    </row>
    <row r="40" spans="1:8" x14ac:dyDescent="0.2">
      <c r="A40" s="42"/>
      <c r="G40" s="40"/>
    </row>
    <row r="41" spans="1:8" x14ac:dyDescent="0.2">
      <c r="G41" s="40"/>
    </row>
    <row r="42" spans="1:8" x14ac:dyDescent="0.2">
      <c r="G42" s="40"/>
    </row>
    <row r="43" spans="1:8" x14ac:dyDescent="0.2">
      <c r="G43" s="40"/>
    </row>
    <row r="44" spans="1:8" x14ac:dyDescent="0.2">
      <c r="G44" s="40"/>
    </row>
    <row r="45" spans="1:8" x14ac:dyDescent="0.2">
      <c r="G45" s="40"/>
    </row>
    <row r="46" spans="1:8" x14ac:dyDescent="0.2">
      <c r="G46" s="40"/>
    </row>
    <row r="47" spans="1:8" x14ac:dyDescent="0.2">
      <c r="G47" s="40"/>
    </row>
    <row r="48" spans="1:8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81" ht="15" customHeight="1" x14ac:dyDescent="0.2"/>
    <row r="1088" spans="7:7" x14ac:dyDescent="0.2">
      <c r="G1088" s="43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44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45"/>
    </row>
    <row r="1107" spans="7:7" x14ac:dyDescent="0.2">
      <c r="G1107" s="46"/>
    </row>
    <row r="1108" spans="7:7" x14ac:dyDescent="0.2">
      <c r="G1108" s="45"/>
    </row>
    <row r="1109" spans="7:7" x14ac:dyDescent="0.2">
      <c r="G1109" s="47"/>
    </row>
    <row r="1110" spans="7:7" x14ac:dyDescent="0.2">
      <c r="G1110" s="40"/>
    </row>
    <row r="1111" spans="7:7" x14ac:dyDescent="0.2">
      <c r="G1111" s="39"/>
    </row>
    <row r="1112" spans="7:7" x14ac:dyDescent="0.2">
      <c r="G1112" s="40"/>
    </row>
    <row r="1113" spans="7:7" x14ac:dyDescent="0.2">
      <c r="G1113" s="40"/>
    </row>
    <row r="1114" spans="7:7" x14ac:dyDescent="0.2">
      <c r="G1114" s="40"/>
    </row>
    <row r="1115" spans="7:7" x14ac:dyDescent="0.2">
      <c r="G1115" s="39"/>
    </row>
    <row r="1116" spans="7:7" x14ac:dyDescent="0.2">
      <c r="G1116" s="39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2462" spans="8:102" ht="11.1" customHeight="1" x14ac:dyDescent="0.2">
      <c r="H2462" s="43"/>
      <c r="I2462" s="43"/>
      <c r="J2462" s="43"/>
      <c r="K2462" s="43"/>
      <c r="L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Z2462" s="43"/>
      <c r="BA2462" s="43"/>
      <c r="BB2462" s="43"/>
      <c r="BC2462" s="43"/>
      <c r="BD2462" s="43"/>
      <c r="BE2462" s="43"/>
      <c r="BG2462" s="43"/>
      <c r="BH2462" s="43"/>
      <c r="BI2462" s="43"/>
      <c r="BJ2462" s="43"/>
      <c r="BK2462" s="43"/>
      <c r="BL2462" s="43"/>
      <c r="BN2462" s="43"/>
      <c r="BO2462" s="43"/>
      <c r="BP2462" s="43"/>
      <c r="BQ2462" s="43"/>
      <c r="BR2462" s="43"/>
      <c r="BS2462" s="43"/>
      <c r="BU2462" s="43"/>
      <c r="BV2462" s="43"/>
      <c r="BW2462" s="43"/>
      <c r="BX2462" s="43"/>
      <c r="BY2462" s="43"/>
      <c r="BZ2462" s="43"/>
      <c r="CB2462" s="43"/>
      <c r="CC2462" s="43"/>
      <c r="CD2462" s="43"/>
      <c r="CE2462" s="43"/>
      <c r="CF2462" s="43"/>
      <c r="CG2462" s="43"/>
      <c r="CI2462" s="43"/>
      <c r="CJ2462" s="43"/>
      <c r="CK2462" s="43"/>
      <c r="CL2462" s="43"/>
      <c r="CM2462" s="43"/>
      <c r="CN2462" s="43"/>
      <c r="CP2462" s="43"/>
      <c r="CQ2462" s="43"/>
      <c r="CR2462" s="43"/>
      <c r="CS2462" s="43"/>
      <c r="CT2462" s="43"/>
      <c r="CU2462" s="43"/>
      <c r="CW2462" s="43"/>
      <c r="CX2462" s="43"/>
    </row>
    <row r="2463" spans="8:102" ht="11.1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Z2463" s="2"/>
      <c r="BA2463" s="2"/>
      <c r="BB2463" s="2"/>
      <c r="BC2463" s="2"/>
      <c r="BD2463" s="2"/>
      <c r="BE2463" s="2"/>
      <c r="BG2463" s="2"/>
      <c r="BH2463" s="2"/>
      <c r="BI2463" s="2"/>
      <c r="BJ2463" s="2"/>
      <c r="BK2463" s="2"/>
      <c r="BL2463" s="2"/>
      <c r="BN2463" s="2"/>
      <c r="BO2463" s="2"/>
      <c r="BP2463" s="2"/>
      <c r="BQ2463" s="2"/>
      <c r="BR2463" s="2"/>
      <c r="BS2463" s="2"/>
      <c r="BU2463" s="2"/>
      <c r="BV2463" s="2"/>
      <c r="BW2463" s="2"/>
      <c r="BX2463" s="2"/>
      <c r="BY2463" s="2"/>
      <c r="BZ2463" s="2"/>
      <c r="CB2463" s="2"/>
      <c r="CC2463" s="2"/>
      <c r="CD2463" s="2"/>
      <c r="CE2463" s="2"/>
      <c r="CF2463" s="2"/>
      <c r="CG2463" s="2"/>
      <c r="CI2463" s="2"/>
      <c r="CJ2463" s="2"/>
      <c r="CK2463" s="2"/>
      <c r="CL2463" s="2"/>
      <c r="CM2463" s="2"/>
      <c r="CN2463" s="2"/>
      <c r="CP2463" s="2"/>
      <c r="CQ2463" s="2"/>
      <c r="CR2463" s="2"/>
      <c r="CS2463" s="2"/>
      <c r="CT2463" s="2"/>
      <c r="CU2463" s="2"/>
      <c r="CW2463" s="2"/>
      <c r="CX2463" s="2"/>
    </row>
    <row r="2464" spans="8:102" ht="11.1" customHeight="1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J2464" s="2"/>
      <c r="AK2464" s="2"/>
      <c r="AM2464" s="2"/>
      <c r="AO2464" s="2"/>
      <c r="AP2464" s="2"/>
      <c r="AQ2464" s="2"/>
      <c r="AR2464" s="2"/>
      <c r="AS2464" s="2"/>
      <c r="AT2464" s="2"/>
      <c r="AV2464" s="2"/>
      <c r="AX2464" s="2"/>
      <c r="AZ2464" s="2"/>
      <c r="BA2464" s="2"/>
      <c r="BB2464" s="2"/>
      <c r="BC2464" s="2"/>
      <c r="BD2464" s="2"/>
      <c r="BE2464" s="2"/>
      <c r="BG2464" s="2"/>
      <c r="BH2464" s="2"/>
      <c r="BI2464" s="2"/>
      <c r="BJ2464" s="2"/>
      <c r="BL2464" s="2"/>
      <c r="BN2464" s="2"/>
      <c r="BO2464" s="2"/>
      <c r="BP2464" s="2"/>
      <c r="BQ2464" s="2"/>
      <c r="BR2464" s="2"/>
      <c r="BS2464" s="2"/>
      <c r="BU2464" s="2"/>
      <c r="BV2464" s="2"/>
      <c r="BW2464" s="2"/>
      <c r="BX2464" s="2"/>
      <c r="BY2464" s="2"/>
      <c r="BZ2464" s="2"/>
      <c r="CB2464" s="2"/>
      <c r="CD2464" s="2"/>
      <c r="CE2464" s="2"/>
      <c r="CF2464" s="2"/>
      <c r="CG2464" s="2"/>
      <c r="CI2464" s="2"/>
      <c r="CJ2464" s="2"/>
      <c r="CK2464" s="2"/>
      <c r="CL2464" s="2"/>
      <c r="CM2464" s="2"/>
      <c r="CN2464" s="2"/>
      <c r="CP2464" s="2"/>
      <c r="CQ2464" s="2"/>
      <c r="CR2464" s="2"/>
      <c r="CW2464" s="2"/>
      <c r="CX2464" s="2"/>
    </row>
    <row r="2465" spans="8:102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Q2465" s="2"/>
      <c r="AR2465" s="2"/>
      <c r="AS2465" s="2"/>
      <c r="AT2465" s="2"/>
      <c r="AV2465" s="2"/>
      <c r="AX2465" s="2"/>
      <c r="AZ2465" s="2"/>
      <c r="BA2465" s="2"/>
      <c r="BB2465" s="2"/>
      <c r="BC2465" s="2"/>
      <c r="BD2465" s="2"/>
      <c r="BE2465" s="2"/>
      <c r="BG2465" s="2"/>
      <c r="BH2465" s="2"/>
      <c r="BI2465" s="2"/>
      <c r="BJ2465" s="2"/>
      <c r="BL2465" s="2"/>
      <c r="BN2465" s="2"/>
      <c r="BO2465" s="2"/>
      <c r="BP2465" s="2"/>
      <c r="BQ2465" s="2"/>
      <c r="BR2465" s="2"/>
      <c r="BS2465" s="2"/>
      <c r="BU2465" s="2"/>
      <c r="BV2465" s="2"/>
      <c r="BW2465" s="2"/>
      <c r="BX2465" s="2"/>
      <c r="BY2465" s="2"/>
      <c r="BZ2465" s="2"/>
      <c r="CB2465" s="2"/>
      <c r="CD2465" s="2"/>
      <c r="CE2465" s="2"/>
      <c r="CF2465" s="2"/>
      <c r="CG2465" s="2"/>
      <c r="CI2465" s="2"/>
      <c r="CJ2465" s="2"/>
      <c r="CK2465" s="2"/>
      <c r="CL2465" s="2"/>
      <c r="CM2465" s="2"/>
      <c r="CN2465" s="2"/>
      <c r="CP2465" s="2"/>
      <c r="CQ2465" s="2"/>
      <c r="CR2465" s="2"/>
      <c r="CW2465" s="2"/>
      <c r="CX2465" s="2"/>
    </row>
    <row r="2466" spans="8:102" ht="12.95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N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N2466" s="2"/>
      <c r="CR2466" s="2"/>
      <c r="CW2466" s="2"/>
      <c r="CX2466" s="2"/>
    </row>
    <row r="2467" spans="8:102" ht="12.95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N2467" s="2"/>
      <c r="CR2467" s="2"/>
      <c r="CW2467" s="2"/>
      <c r="CX2467" s="2"/>
    </row>
    <row r="2468" spans="8:102" ht="12.95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N2468" s="2"/>
      <c r="CR2468" s="2"/>
      <c r="CW2468" s="2"/>
      <c r="CX2468" s="2"/>
    </row>
    <row r="2469" spans="8:102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Y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N2476" s="2"/>
      <c r="O2476" s="2"/>
      <c r="P2476" s="2"/>
      <c r="Q2476" s="2"/>
      <c r="R2476" s="2"/>
      <c r="S2476" s="2"/>
      <c r="T2476" s="2"/>
      <c r="V2476" s="2"/>
      <c r="W2476" s="2"/>
      <c r="Y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N2477" s="2"/>
      <c r="O2477" s="2"/>
      <c r="P2477" s="2"/>
      <c r="Q2477" s="2"/>
      <c r="R2477" s="2"/>
      <c r="S2477" s="2"/>
      <c r="T2477" s="2"/>
      <c r="V2477" s="2"/>
      <c r="W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O2478" s="2"/>
      <c r="S2478" s="2"/>
      <c r="T2478" s="2"/>
      <c r="V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S2479" s="2"/>
      <c r="T2479" s="2"/>
      <c r="V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J2480" s="2"/>
      <c r="BL2480" s="2"/>
      <c r="BO2480" s="2"/>
      <c r="BP2480" s="2"/>
      <c r="BQ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Z2481" s="2"/>
      <c r="BA2481" s="2"/>
      <c r="BH2481" s="2"/>
      <c r="BO2481" s="2"/>
      <c r="BP2481" s="2"/>
      <c r="CD2481" s="2"/>
      <c r="CE2481" s="2"/>
      <c r="CF2481" s="2"/>
      <c r="CW2481" s="2"/>
      <c r="CX2481" s="2"/>
    </row>
    <row r="2482" spans="8:128" x14ac:dyDescent="0.2">
      <c r="AG2482" s="2"/>
      <c r="AK2482" s="2"/>
      <c r="AM2482" s="2"/>
      <c r="AP2482" s="2"/>
      <c r="AZ2482" s="2"/>
      <c r="BA2482" s="2"/>
      <c r="BO2482" s="2"/>
      <c r="BP2482" s="2"/>
      <c r="CD2482" s="2"/>
      <c r="CE2482" s="2"/>
      <c r="CF2482" s="2"/>
      <c r="CW2482" s="2"/>
    </row>
    <row r="2483" spans="8:128" x14ac:dyDescent="0.2">
      <c r="H2483" s="47"/>
      <c r="I2483" s="47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  <c r="AA2483" s="47"/>
      <c r="AB2483" s="47"/>
      <c r="AC2483" s="47"/>
      <c r="AD2483" s="47"/>
      <c r="AE2483" s="47"/>
      <c r="AF2483" s="47"/>
      <c r="AG2483" s="47"/>
      <c r="AH2483" s="47"/>
      <c r="AI2483" s="47"/>
      <c r="AJ2483" s="47"/>
      <c r="AK2483" s="47"/>
      <c r="AL2483" s="47"/>
      <c r="AM2483" s="47"/>
      <c r="AN2483" s="47"/>
      <c r="AO2483" s="47"/>
      <c r="AP2483" s="47"/>
      <c r="AQ2483" s="47"/>
      <c r="AR2483" s="47"/>
      <c r="AS2483" s="47"/>
      <c r="AT2483" s="47"/>
      <c r="AU2483" s="47"/>
      <c r="AV2483" s="47"/>
      <c r="AW2483" s="47"/>
      <c r="AX2483" s="47"/>
      <c r="AY2483" s="47"/>
      <c r="AZ2483" s="47"/>
      <c r="BA2483" s="47"/>
      <c r="BB2483" s="47"/>
      <c r="BC2483" s="47"/>
      <c r="BD2483" s="47"/>
      <c r="BE2483" s="47"/>
      <c r="BF2483" s="47"/>
      <c r="BG2483" s="47"/>
      <c r="BH2483" s="47"/>
      <c r="BI2483" s="47"/>
      <c r="BJ2483" s="47"/>
      <c r="BK2483" s="47"/>
      <c r="BL2483" s="47"/>
      <c r="BM2483" s="47"/>
      <c r="BN2483" s="47"/>
      <c r="BO2483" s="47"/>
      <c r="BP2483" s="47"/>
      <c r="BQ2483" s="47"/>
      <c r="BR2483" s="47"/>
      <c r="BS2483" s="47"/>
      <c r="BT2483" s="47"/>
      <c r="BU2483" s="47"/>
      <c r="BV2483" s="47"/>
      <c r="BW2483" s="47"/>
      <c r="BX2483" s="47"/>
      <c r="BY2483" s="47"/>
      <c r="BZ2483" s="47"/>
      <c r="CA2483" s="47"/>
      <c r="CB2483" s="47"/>
      <c r="CC2483" s="47"/>
      <c r="CD2483" s="47"/>
      <c r="CE2483" s="47"/>
      <c r="CF2483" s="47"/>
      <c r="CG2483" s="47"/>
      <c r="CH2483" s="47"/>
      <c r="CI2483" s="47"/>
      <c r="CJ2483" s="47"/>
      <c r="CK2483" s="47"/>
      <c r="CL2483" s="47"/>
      <c r="CM2483" s="47"/>
      <c r="CN2483" s="47"/>
      <c r="CO2483" s="47"/>
      <c r="CP2483" s="47"/>
      <c r="CQ2483" s="47"/>
      <c r="CR2483" s="47"/>
      <c r="CS2483" s="47"/>
      <c r="CT2483" s="47"/>
      <c r="CU2483" s="47"/>
      <c r="CV2483" s="47"/>
      <c r="CW2483" s="47"/>
      <c r="CX2483" s="47"/>
      <c r="CY2483" s="47">
        <f t="shared" ref="CY2483:DG2483" si="9">SUM(CY2463:CY2482)</f>
        <v>0</v>
      </c>
      <c r="CZ2483" s="47">
        <f t="shared" si="9"/>
        <v>0</v>
      </c>
      <c r="DA2483" s="47">
        <f t="shared" si="9"/>
        <v>0</v>
      </c>
      <c r="DB2483" s="47">
        <f t="shared" si="9"/>
        <v>0</v>
      </c>
      <c r="DC2483" s="47">
        <f t="shared" si="9"/>
        <v>0</v>
      </c>
      <c r="DD2483" s="47">
        <f t="shared" si="9"/>
        <v>0</v>
      </c>
      <c r="DE2483" s="47">
        <f t="shared" si="9"/>
        <v>0</v>
      </c>
      <c r="DF2483" s="47">
        <f t="shared" si="9"/>
        <v>0</v>
      </c>
      <c r="DG2483" s="47">
        <f t="shared" si="9"/>
        <v>0</v>
      </c>
      <c r="DH2483" s="47"/>
      <c r="DI2483" s="47"/>
      <c r="DJ2483" s="47"/>
      <c r="DK2483" s="47"/>
      <c r="DL2483" s="47"/>
      <c r="DM2483" s="47"/>
      <c r="DN2483" s="47"/>
      <c r="DO2483" s="47"/>
      <c r="DP2483" s="47"/>
      <c r="DQ2483" s="47"/>
      <c r="DR2483" s="47"/>
      <c r="DS2483" s="47"/>
      <c r="DT2483" s="47"/>
      <c r="DU2483" s="47"/>
      <c r="DV2483" s="47"/>
      <c r="DW2483" s="47"/>
      <c r="DX2483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9"/>
  <sheetViews>
    <sheetView showGridLines="0" zoomScale="120" zoomScaleNormal="120" workbookViewId="0">
      <selection activeCell="F30" sqref="F30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132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202" t="s">
        <v>228</v>
      </c>
      <c r="B7" s="202"/>
      <c r="C7" s="202"/>
      <c r="D7" s="202"/>
      <c r="E7" s="202"/>
      <c r="F7" s="202"/>
    </row>
    <row r="8" spans="1:6" ht="13.5" thickBot="1" x14ac:dyDescent="0.25">
      <c r="A8" s="21"/>
      <c r="B8" s="21"/>
      <c r="C8" s="21"/>
      <c r="D8" s="171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155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156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SUM(C12+C15+C17)</f>
        <v>47050.372500000005</v>
      </c>
      <c r="D11" s="174">
        <f t="shared" ref="D11:F11" si="0">SUM(D12+D15+D17)</f>
        <v>14504.227499999999</v>
      </c>
      <c r="E11" s="174">
        <f t="shared" si="0"/>
        <v>0</v>
      </c>
      <c r="F11" s="174">
        <f t="shared" si="0"/>
        <v>61554.6</v>
      </c>
    </row>
    <row r="12" spans="1:6" x14ac:dyDescent="0.2">
      <c r="A12" s="30">
        <v>511</v>
      </c>
      <c r="B12" s="31" t="s">
        <v>153</v>
      </c>
      <c r="C12" s="163">
        <f>SUM(C13:C14)</f>
        <v>41292.75</v>
      </c>
      <c r="D12" s="163">
        <f>SUM(D13:D14)</f>
        <v>12585</v>
      </c>
      <c r="E12" s="163">
        <f>SUM(E13:E14)</f>
        <v>0</v>
      </c>
      <c r="F12" s="163">
        <f>SUM(F13:F14)</f>
        <v>53877.75</v>
      </c>
    </row>
    <row r="13" spans="1:6" x14ac:dyDescent="0.2">
      <c r="A13" s="32">
        <v>51101</v>
      </c>
      <c r="B13" s="33" t="s">
        <v>72</v>
      </c>
      <c r="C13" s="164">
        <f>F13-D13</f>
        <v>37755</v>
      </c>
      <c r="D13" s="164">
        <f>[1]UATM!$I$22*3</f>
        <v>12585</v>
      </c>
      <c r="E13" s="164"/>
      <c r="F13" s="164">
        <f>+[2]UATM!$L$22</f>
        <v>50340</v>
      </c>
    </row>
    <row r="14" spans="1:6" x14ac:dyDescent="0.2">
      <c r="A14" s="32">
        <v>51103</v>
      </c>
      <c r="B14" s="38" t="s">
        <v>73</v>
      </c>
      <c r="C14" s="164">
        <v>3537.75</v>
      </c>
      <c r="D14" s="164"/>
      <c r="E14" s="164"/>
      <c r="F14" s="164">
        <f>+[2]UATM!$M$22</f>
        <v>3537.75</v>
      </c>
    </row>
    <row r="15" spans="1:6" x14ac:dyDescent="0.2">
      <c r="A15" s="30">
        <v>514</v>
      </c>
      <c r="B15" s="29" t="s">
        <v>76</v>
      </c>
      <c r="C15" s="163">
        <f>SUM(C16)</f>
        <v>3209.16</v>
      </c>
      <c r="D15" s="163">
        <f t="shared" ref="D15:F15" si="1">SUM(D16)</f>
        <v>1069.74</v>
      </c>
      <c r="E15" s="163">
        <f t="shared" si="1"/>
        <v>0</v>
      </c>
      <c r="F15" s="163">
        <f t="shared" si="1"/>
        <v>4278.8999999999996</v>
      </c>
    </row>
    <row r="16" spans="1:6" x14ac:dyDescent="0.2">
      <c r="A16" s="35">
        <v>51401</v>
      </c>
      <c r="B16" s="38" t="s">
        <v>77</v>
      </c>
      <c r="C16" s="164">
        <f>F16-D16</f>
        <v>3209.16</v>
      </c>
      <c r="D16" s="164">
        <v>1069.74</v>
      </c>
      <c r="E16" s="164"/>
      <c r="F16" s="164">
        <f>+[2]UATM!$L$26+[2]UATM!$L$28</f>
        <v>4278.8999999999996</v>
      </c>
    </row>
    <row r="17" spans="1:7" x14ac:dyDescent="0.2">
      <c r="A17" s="30">
        <v>515</v>
      </c>
      <c r="B17" s="37" t="s">
        <v>78</v>
      </c>
      <c r="C17" s="163">
        <f>SUM(C18:C18)</f>
        <v>2548.4625000000001</v>
      </c>
      <c r="D17" s="163">
        <f>SUM(D18:D18)</f>
        <v>849.48750000000007</v>
      </c>
      <c r="E17" s="163">
        <f>SUM(E18:E18)</f>
        <v>0</v>
      </c>
      <c r="F17" s="163">
        <f>SUM(F18:F18)</f>
        <v>3397.9500000000003</v>
      </c>
    </row>
    <row r="18" spans="1:7" x14ac:dyDescent="0.2">
      <c r="A18" s="35">
        <v>51501</v>
      </c>
      <c r="B18" s="38" t="s">
        <v>77</v>
      </c>
      <c r="C18" s="164">
        <f>F18-D18</f>
        <v>2548.4625000000001</v>
      </c>
      <c r="D18" s="164">
        <f>[1]UATM!$J$22*3</f>
        <v>849.48750000000007</v>
      </c>
      <c r="E18" s="164"/>
      <c r="F18" s="164">
        <f>+[2]UATM!$L$27</f>
        <v>3397.9500000000003</v>
      </c>
    </row>
    <row r="19" spans="1:7" x14ac:dyDescent="0.2">
      <c r="A19" s="30">
        <v>54</v>
      </c>
      <c r="B19" s="37" t="s">
        <v>80</v>
      </c>
      <c r="C19" s="51">
        <f>SUM(C20+C27+C32)</f>
        <v>34367.550000000003</v>
      </c>
      <c r="D19" s="51">
        <f>SUM(D20+D27+D32)</f>
        <v>0</v>
      </c>
      <c r="E19" s="51">
        <f>SUM(E20+E27+E32)</f>
        <v>0</v>
      </c>
      <c r="F19" s="51">
        <f>SUM(F20+F27+F32)</f>
        <v>34367.550000000003</v>
      </c>
    </row>
    <row r="20" spans="1:7" x14ac:dyDescent="0.2">
      <c r="A20" s="30">
        <v>541</v>
      </c>
      <c r="B20" s="37" t="s">
        <v>164</v>
      </c>
      <c r="C20" s="51">
        <f>SUM(C21:C26)</f>
        <v>3367.55</v>
      </c>
      <c r="D20" s="51">
        <f>SUM(D21:D26)</f>
        <v>0</v>
      </c>
      <c r="E20" s="51">
        <f>SUM(E21:E26)</f>
        <v>0</v>
      </c>
      <c r="F20" s="51">
        <f>SUM(F21:F26)</f>
        <v>3367.55</v>
      </c>
      <c r="G20" s="39"/>
    </row>
    <row r="21" spans="1:7" x14ac:dyDescent="0.2">
      <c r="A21" s="35">
        <v>54105</v>
      </c>
      <c r="B21" s="38" t="s">
        <v>84</v>
      </c>
      <c r="C21" s="164">
        <v>2148.4</v>
      </c>
      <c r="D21" s="52"/>
      <c r="E21" s="52"/>
      <c r="F21" s="52">
        <f t="shared" ref="F21:F33" si="2">SUM(C21:E21)</f>
        <v>2148.4</v>
      </c>
      <c r="G21" s="232"/>
    </row>
    <row r="22" spans="1:7" x14ac:dyDescent="0.2">
      <c r="A22" s="35">
        <v>54114</v>
      </c>
      <c r="B22" s="38" t="s">
        <v>88</v>
      </c>
      <c r="C22" s="52">
        <v>274.87</v>
      </c>
      <c r="D22" s="52"/>
      <c r="E22" s="52"/>
      <c r="F22" s="52">
        <f t="shared" si="2"/>
        <v>274.87</v>
      </c>
      <c r="G22" s="183"/>
    </row>
    <row r="23" spans="1:7" x14ac:dyDescent="0.2">
      <c r="A23" s="35">
        <v>54115</v>
      </c>
      <c r="B23" s="38" t="s">
        <v>89</v>
      </c>
      <c r="C23" s="52">
        <v>819.28</v>
      </c>
      <c r="D23" s="52"/>
      <c r="E23" s="52"/>
      <c r="F23" s="52">
        <f t="shared" si="2"/>
        <v>819.28</v>
      </c>
      <c r="G23" s="183"/>
    </row>
    <row r="24" spans="1:7" x14ac:dyDescent="0.2">
      <c r="A24" s="35">
        <v>54116</v>
      </c>
      <c r="B24" s="38" t="s">
        <v>261</v>
      </c>
      <c r="C24" s="52">
        <v>54</v>
      </c>
      <c r="D24" s="52"/>
      <c r="E24" s="52"/>
      <c r="F24" s="52">
        <f t="shared" si="2"/>
        <v>54</v>
      </c>
      <c r="G24" s="183"/>
    </row>
    <row r="25" spans="1:7" x14ac:dyDescent="0.2">
      <c r="A25" s="35">
        <v>54119</v>
      </c>
      <c r="B25" s="38" t="s">
        <v>252</v>
      </c>
      <c r="C25" s="52">
        <v>12</v>
      </c>
      <c r="D25" s="52"/>
      <c r="E25" s="52"/>
      <c r="F25" s="52">
        <f t="shared" si="2"/>
        <v>12</v>
      </c>
      <c r="G25" s="183"/>
    </row>
    <row r="26" spans="1:7" x14ac:dyDescent="0.2">
      <c r="A26" s="35">
        <v>54199</v>
      </c>
      <c r="B26" s="38" t="s">
        <v>90</v>
      </c>
      <c r="C26" s="52">
        <v>59</v>
      </c>
      <c r="D26" s="52"/>
      <c r="E26" s="52"/>
      <c r="F26" s="52">
        <f t="shared" si="2"/>
        <v>59</v>
      </c>
      <c r="G26" s="183"/>
    </row>
    <row r="27" spans="1:7" x14ac:dyDescent="0.2">
      <c r="A27" s="30">
        <v>543</v>
      </c>
      <c r="B27" s="37" t="s">
        <v>155</v>
      </c>
      <c r="C27" s="51">
        <f>SUM(C28:C31)</f>
        <v>29500</v>
      </c>
      <c r="D27" s="51">
        <f t="shared" ref="D27:F27" si="3">SUM(D28:D31)</f>
        <v>0</v>
      </c>
      <c r="E27" s="51">
        <f t="shared" si="3"/>
        <v>0</v>
      </c>
      <c r="F27" s="51">
        <f t="shared" si="3"/>
        <v>29500</v>
      </c>
      <c r="G27" s="230"/>
    </row>
    <row r="28" spans="1:7" x14ac:dyDescent="0.2">
      <c r="A28" s="35">
        <v>54301</v>
      </c>
      <c r="B28" s="38" t="s">
        <v>316</v>
      </c>
      <c r="C28" s="52">
        <v>1200</v>
      </c>
      <c r="D28" s="52"/>
      <c r="E28" s="52"/>
      <c r="F28" s="52">
        <f t="shared" si="2"/>
        <v>1200</v>
      </c>
      <c r="G28" s="230"/>
    </row>
    <row r="29" spans="1:7" x14ac:dyDescent="0.2">
      <c r="A29" s="35">
        <v>54313</v>
      </c>
      <c r="B29" s="38" t="s">
        <v>128</v>
      </c>
      <c r="C29" s="52">
        <v>1300</v>
      </c>
      <c r="D29" s="52"/>
      <c r="E29" s="52"/>
      <c r="F29" s="52">
        <f t="shared" si="2"/>
        <v>1300</v>
      </c>
      <c r="G29" s="183"/>
    </row>
    <row r="30" spans="1:7" x14ac:dyDescent="0.2">
      <c r="A30" s="191">
        <v>54318</v>
      </c>
      <c r="B30" s="192" t="s">
        <v>262</v>
      </c>
      <c r="C30" s="164">
        <v>7000</v>
      </c>
      <c r="D30" s="164"/>
      <c r="E30" s="164"/>
      <c r="F30" s="164">
        <f t="shared" si="2"/>
        <v>7000</v>
      </c>
      <c r="G30" s="221"/>
    </row>
    <row r="31" spans="1:7" x14ac:dyDescent="0.2">
      <c r="A31" s="420">
        <v>54399</v>
      </c>
      <c r="B31" s="360" t="s">
        <v>244</v>
      </c>
      <c r="C31" s="173">
        <v>20000</v>
      </c>
      <c r="D31" s="173"/>
      <c r="E31" s="173"/>
      <c r="F31" s="173">
        <f t="shared" si="2"/>
        <v>20000</v>
      </c>
      <c r="G31" s="221"/>
    </row>
    <row r="32" spans="1:7" x14ac:dyDescent="0.2">
      <c r="A32" s="28">
        <v>544</v>
      </c>
      <c r="B32" s="29" t="s">
        <v>156</v>
      </c>
      <c r="C32" s="50">
        <f>SUM(C33:C33)</f>
        <v>1500</v>
      </c>
      <c r="D32" s="50">
        <f t="shared" ref="D32:F32" si="4">SUM(D33:D33)</f>
        <v>0</v>
      </c>
      <c r="E32" s="50">
        <f t="shared" si="4"/>
        <v>0</v>
      </c>
      <c r="F32" s="50">
        <f t="shared" si="4"/>
        <v>1500</v>
      </c>
      <c r="G32" s="231"/>
    </row>
    <row r="33" spans="1:9" x14ac:dyDescent="0.2">
      <c r="A33" s="35">
        <v>54401</v>
      </c>
      <c r="B33" s="38" t="s">
        <v>101</v>
      </c>
      <c r="C33" s="52">
        <v>1500</v>
      </c>
      <c r="D33" s="52"/>
      <c r="E33" s="52"/>
      <c r="F33" s="52">
        <f t="shared" si="2"/>
        <v>1500</v>
      </c>
      <c r="G33" s="183"/>
    </row>
    <row r="34" spans="1:9" x14ac:dyDescent="0.2">
      <c r="A34" s="30">
        <v>55</v>
      </c>
      <c r="B34" s="37" t="s">
        <v>104</v>
      </c>
      <c r="C34" s="51">
        <f>SUM(C35)</f>
        <v>495</v>
      </c>
      <c r="D34" s="51">
        <f t="shared" ref="D34:F34" si="5">SUM(D35)</f>
        <v>0</v>
      </c>
      <c r="E34" s="51">
        <f t="shared" si="5"/>
        <v>0</v>
      </c>
      <c r="F34" s="51">
        <f t="shared" si="5"/>
        <v>495</v>
      </c>
      <c r="G34" s="183"/>
    </row>
    <row r="35" spans="1:9" x14ac:dyDescent="0.2">
      <c r="A35" s="30">
        <v>556</v>
      </c>
      <c r="B35" s="37" t="s">
        <v>158</v>
      </c>
      <c r="C35" s="51">
        <f>SUM(C36:C36)</f>
        <v>495</v>
      </c>
      <c r="D35" s="51">
        <f t="shared" ref="D35:F35" si="6">SUM(D36:D36)</f>
        <v>0</v>
      </c>
      <c r="E35" s="51">
        <f t="shared" si="6"/>
        <v>0</v>
      </c>
      <c r="F35" s="51">
        <f t="shared" si="6"/>
        <v>495</v>
      </c>
      <c r="G35" s="188"/>
    </row>
    <row r="36" spans="1:9" x14ac:dyDescent="0.2">
      <c r="A36" s="35">
        <v>55601</v>
      </c>
      <c r="B36" s="192" t="s">
        <v>105</v>
      </c>
      <c r="C36" s="164">
        <v>495</v>
      </c>
      <c r="D36" s="52"/>
      <c r="E36" s="52"/>
      <c r="F36" s="52">
        <f t="shared" ref="F36" si="7">SUM(C36:E36)</f>
        <v>495</v>
      </c>
      <c r="G36" s="188"/>
    </row>
    <row r="37" spans="1:9" x14ac:dyDescent="0.2">
      <c r="A37" s="30">
        <v>61</v>
      </c>
      <c r="B37" s="37" t="s">
        <v>110</v>
      </c>
      <c r="C37" s="51">
        <f>SUM(C38)</f>
        <v>1750</v>
      </c>
      <c r="D37" s="51">
        <f t="shared" ref="D37:F37" si="8">SUM(D38)</f>
        <v>0</v>
      </c>
      <c r="E37" s="51">
        <f t="shared" si="8"/>
        <v>0</v>
      </c>
      <c r="F37" s="51">
        <f t="shared" si="8"/>
        <v>1750</v>
      </c>
      <c r="G37" s="188"/>
    </row>
    <row r="38" spans="1:9" x14ac:dyDescent="0.2">
      <c r="A38" s="30">
        <v>611</v>
      </c>
      <c r="B38" s="37" t="s">
        <v>166</v>
      </c>
      <c r="C38" s="51">
        <f>SUM(C39:C40)</f>
        <v>1750</v>
      </c>
      <c r="D38" s="51">
        <f>SUM(D39:D40)</f>
        <v>0</v>
      </c>
      <c r="E38" s="51">
        <f>SUM(E39:E40)</f>
        <v>0</v>
      </c>
      <c r="F38" s="51">
        <f>SUM(F39:F40)</f>
        <v>1750</v>
      </c>
      <c r="G38" s="188"/>
    </row>
    <row r="39" spans="1:9" x14ac:dyDescent="0.2">
      <c r="A39" s="35">
        <v>61101</v>
      </c>
      <c r="B39" s="38" t="s">
        <v>112</v>
      </c>
      <c r="C39" s="52">
        <v>350</v>
      </c>
      <c r="D39" s="52"/>
      <c r="E39" s="52"/>
      <c r="F39" s="52">
        <f t="shared" ref="F39:F40" si="9">SUM(C39:E39)</f>
        <v>350</v>
      </c>
      <c r="G39" s="183"/>
    </row>
    <row r="40" spans="1:9" x14ac:dyDescent="0.2">
      <c r="A40" s="35">
        <v>61105</v>
      </c>
      <c r="B40" s="38" t="s">
        <v>263</v>
      </c>
      <c r="C40" s="164">
        <v>1400</v>
      </c>
      <c r="D40" s="52"/>
      <c r="E40" s="52"/>
      <c r="F40" s="52">
        <f t="shared" si="9"/>
        <v>1400</v>
      </c>
      <c r="G40" s="183"/>
    </row>
    <row r="41" spans="1:9" x14ac:dyDescent="0.2">
      <c r="A41" s="35"/>
      <c r="B41" s="37" t="s">
        <v>119</v>
      </c>
      <c r="C41" s="51">
        <f>SUM(C11+C19+C34+C37)</f>
        <v>83662.922500000015</v>
      </c>
      <c r="D41" s="51">
        <f>SUM(D11+D19+D34+D37)</f>
        <v>14504.227499999999</v>
      </c>
      <c r="E41" s="51">
        <f>SUM(E11+E19+E34+E37)</f>
        <v>0</v>
      </c>
      <c r="F41" s="51">
        <f>SUM(F11+F19+F34+F37)</f>
        <v>98167.15</v>
      </c>
      <c r="G41" s="218"/>
    </row>
    <row r="42" spans="1:9" x14ac:dyDescent="0.2">
      <c r="A42" s="35"/>
      <c r="B42" s="38"/>
      <c r="C42" s="52"/>
      <c r="D42" s="52"/>
      <c r="E42" s="52"/>
      <c r="F42" s="52"/>
      <c r="G42" s="182"/>
    </row>
    <row r="43" spans="1:9" x14ac:dyDescent="0.2">
      <c r="A43" s="30"/>
      <c r="B43" s="37" t="s">
        <v>120</v>
      </c>
      <c r="C43" s="51">
        <f>SUM(C11+C19+C34+C37)</f>
        <v>83662.922500000015</v>
      </c>
      <c r="D43" s="51">
        <f>SUM(D11+D19+D34+D37)</f>
        <v>14504.227499999999</v>
      </c>
      <c r="E43" s="51">
        <f>SUM(E11+E19+E34+E37)</f>
        <v>0</v>
      </c>
      <c r="F43" s="51">
        <f>SUM(F11+F19+F34+F37)</f>
        <v>98167.15</v>
      </c>
      <c r="G43" s="185"/>
    </row>
    <row r="44" spans="1:9" x14ac:dyDescent="0.2">
      <c r="A44" s="30"/>
      <c r="B44" s="37" t="s">
        <v>121</v>
      </c>
      <c r="C44" s="51">
        <f>SUM(C12+C15+C17+C20+C27+C32+C35+C38)</f>
        <v>83662.922500000015</v>
      </c>
      <c r="D44" s="51">
        <f t="shared" ref="D44:F44" si="10">SUM(D12+D15+D17+D20+D27+D32+D35+D38)</f>
        <v>14504.227499999999</v>
      </c>
      <c r="E44" s="51">
        <f t="shared" si="10"/>
        <v>0</v>
      </c>
      <c r="F44" s="51">
        <f t="shared" si="10"/>
        <v>98167.15</v>
      </c>
      <c r="G44" s="185"/>
      <c r="H44" s="242"/>
    </row>
    <row r="45" spans="1:9" x14ac:dyDescent="0.2">
      <c r="A45" s="30"/>
      <c r="B45" s="37" t="s">
        <v>122</v>
      </c>
      <c r="C45" s="51">
        <f>SUM(C13+C14+C16+C18+C21+C22+C23+C24+C25+C26+C28+C29+C30+C31+C33+C36+C39+C40)</f>
        <v>83662.922500000015</v>
      </c>
      <c r="D45" s="51">
        <f t="shared" ref="D45:F45" si="11">SUM(D13+D14+D16+D18+D21+D22+D23+D24+D25+D26+D28+D29+D30+D31+D33+D36+D39+D40)</f>
        <v>14504.227499999999</v>
      </c>
      <c r="E45" s="51">
        <f t="shared" si="11"/>
        <v>0</v>
      </c>
      <c r="F45" s="51">
        <f t="shared" si="11"/>
        <v>98167.15</v>
      </c>
      <c r="G45" s="222"/>
      <c r="H45" s="243"/>
      <c r="I45" s="170"/>
    </row>
    <row r="46" spans="1:9" x14ac:dyDescent="0.2">
      <c r="A46" s="42"/>
      <c r="G46" s="40"/>
    </row>
    <row r="47" spans="1:9" x14ac:dyDescent="0.2">
      <c r="G47" s="40"/>
    </row>
    <row r="48" spans="1:9" x14ac:dyDescent="0.2">
      <c r="G48" s="40"/>
    </row>
    <row r="49" spans="5:7" x14ac:dyDescent="0.2">
      <c r="G49" s="40"/>
    </row>
    <row r="50" spans="5:7" x14ac:dyDescent="0.2">
      <c r="G50" s="40"/>
    </row>
    <row r="51" spans="5:7" x14ac:dyDescent="0.2">
      <c r="G51" s="40"/>
    </row>
    <row r="52" spans="5:7" x14ac:dyDescent="0.2">
      <c r="G52" s="40"/>
    </row>
    <row r="53" spans="5:7" x14ac:dyDescent="0.2">
      <c r="G53" s="40"/>
    </row>
    <row r="54" spans="5:7" x14ac:dyDescent="0.2">
      <c r="G54" s="40"/>
    </row>
    <row r="55" spans="5:7" x14ac:dyDescent="0.2">
      <c r="G55" s="40"/>
    </row>
    <row r="56" spans="5:7" x14ac:dyDescent="0.2">
      <c r="E56" s="421"/>
      <c r="G56" s="40"/>
    </row>
    <row r="57" spans="5:7" x14ac:dyDescent="0.2">
      <c r="G57" s="40"/>
    </row>
    <row r="58" spans="5:7" x14ac:dyDescent="0.2">
      <c r="G58" s="40"/>
    </row>
    <row r="59" spans="5:7" x14ac:dyDescent="0.2">
      <c r="G59" s="40"/>
    </row>
    <row r="60" spans="5:7" x14ac:dyDescent="0.2">
      <c r="G60" s="40"/>
    </row>
    <row r="61" spans="5:7" x14ac:dyDescent="0.2">
      <c r="G61" s="40"/>
    </row>
    <row r="62" spans="5:7" x14ac:dyDescent="0.2">
      <c r="G62" s="40"/>
    </row>
    <row r="63" spans="5:7" x14ac:dyDescent="0.2">
      <c r="G63" s="40"/>
    </row>
    <row r="64" spans="5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87" ht="15" customHeight="1" x14ac:dyDescent="0.2"/>
    <row r="1094" spans="7:7" x14ac:dyDescent="0.2">
      <c r="G1094" s="43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44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45"/>
    </row>
    <row r="1113" spans="7:7" x14ac:dyDescent="0.2">
      <c r="G1113" s="46"/>
    </row>
    <row r="1114" spans="7:7" x14ac:dyDescent="0.2">
      <c r="G1114" s="45"/>
    </row>
    <row r="1115" spans="7:7" x14ac:dyDescent="0.2">
      <c r="G1115" s="47"/>
    </row>
    <row r="1116" spans="7:7" x14ac:dyDescent="0.2">
      <c r="G1116" s="40"/>
    </row>
    <row r="1117" spans="7:7" x14ac:dyDescent="0.2">
      <c r="G1117" s="39"/>
    </row>
    <row r="1118" spans="7:7" x14ac:dyDescent="0.2">
      <c r="G1118" s="40"/>
    </row>
    <row r="1119" spans="7:7" x14ac:dyDescent="0.2">
      <c r="G1119" s="40"/>
    </row>
    <row r="1120" spans="7:7" x14ac:dyDescent="0.2">
      <c r="G1120" s="40"/>
    </row>
    <row r="1121" spans="7:7" x14ac:dyDescent="0.2">
      <c r="G1121" s="39"/>
    </row>
    <row r="1122" spans="7:7" x14ac:dyDescent="0.2">
      <c r="G1122" s="39"/>
    </row>
    <row r="1123" spans="7:7" x14ac:dyDescent="0.2">
      <c r="G1123" s="39"/>
    </row>
    <row r="1124" spans="7:7" x14ac:dyDescent="0.2">
      <c r="G1124" s="39"/>
    </row>
    <row r="1125" spans="7:7" x14ac:dyDescent="0.2">
      <c r="G1125" s="39"/>
    </row>
    <row r="1126" spans="7:7" x14ac:dyDescent="0.2">
      <c r="G1126" s="39"/>
    </row>
    <row r="2468" spans="8:102" ht="11.1" customHeight="1" x14ac:dyDescent="0.2">
      <c r="H2468" s="43"/>
      <c r="I2468" s="43"/>
      <c r="J2468" s="43"/>
      <c r="K2468" s="43"/>
      <c r="L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Z2468" s="43"/>
      <c r="BA2468" s="43"/>
      <c r="BB2468" s="43"/>
      <c r="BC2468" s="43"/>
      <c r="BD2468" s="43"/>
      <c r="BE2468" s="43"/>
      <c r="BG2468" s="43"/>
      <c r="BH2468" s="43"/>
      <c r="BI2468" s="43"/>
      <c r="BJ2468" s="43"/>
      <c r="BK2468" s="43"/>
      <c r="BL2468" s="43"/>
      <c r="BN2468" s="43"/>
      <c r="BO2468" s="43"/>
      <c r="BP2468" s="43"/>
      <c r="BQ2468" s="43"/>
      <c r="BR2468" s="43"/>
      <c r="BS2468" s="43"/>
      <c r="BU2468" s="43"/>
      <c r="BV2468" s="43"/>
      <c r="BW2468" s="43"/>
      <c r="BX2468" s="43"/>
      <c r="BY2468" s="43"/>
      <c r="BZ2468" s="43"/>
      <c r="CB2468" s="43"/>
      <c r="CC2468" s="43"/>
      <c r="CD2468" s="43"/>
      <c r="CE2468" s="43"/>
      <c r="CF2468" s="43"/>
      <c r="CG2468" s="43"/>
      <c r="CI2468" s="43"/>
      <c r="CJ2468" s="43"/>
      <c r="CK2468" s="43"/>
      <c r="CL2468" s="43"/>
      <c r="CM2468" s="43"/>
      <c r="CN2468" s="43"/>
      <c r="CP2468" s="43"/>
      <c r="CQ2468" s="43"/>
      <c r="CR2468" s="43"/>
      <c r="CS2468" s="43"/>
      <c r="CT2468" s="43"/>
      <c r="CU2468" s="43"/>
      <c r="CW2468" s="43"/>
      <c r="CX2468" s="43"/>
    </row>
    <row r="2469" spans="8:102" ht="11.1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Z2469" s="2"/>
      <c r="BA2469" s="2"/>
      <c r="BB2469" s="2"/>
      <c r="BC2469" s="2"/>
      <c r="BD2469" s="2"/>
      <c r="BE2469" s="2"/>
      <c r="BG2469" s="2"/>
      <c r="BH2469" s="2"/>
      <c r="BI2469" s="2"/>
      <c r="BJ2469" s="2"/>
      <c r="BK2469" s="2"/>
      <c r="BL2469" s="2"/>
      <c r="BN2469" s="2"/>
      <c r="BO2469" s="2"/>
      <c r="BP2469" s="2"/>
      <c r="BQ2469" s="2"/>
      <c r="BR2469" s="2"/>
      <c r="BS2469" s="2"/>
      <c r="BU2469" s="2"/>
      <c r="BV2469" s="2"/>
      <c r="BW2469" s="2"/>
      <c r="BX2469" s="2"/>
      <c r="BY2469" s="2"/>
      <c r="BZ2469" s="2"/>
      <c r="CB2469" s="2"/>
      <c r="CC2469" s="2"/>
      <c r="CD2469" s="2"/>
      <c r="CE2469" s="2"/>
      <c r="CF2469" s="2"/>
      <c r="CG2469" s="2"/>
      <c r="CI2469" s="2"/>
      <c r="CJ2469" s="2"/>
      <c r="CK2469" s="2"/>
      <c r="CL2469" s="2"/>
      <c r="CM2469" s="2"/>
      <c r="CN2469" s="2"/>
      <c r="CP2469" s="2"/>
      <c r="CQ2469" s="2"/>
      <c r="CR2469" s="2"/>
      <c r="CS2469" s="2"/>
      <c r="CT2469" s="2"/>
      <c r="CU2469" s="2"/>
      <c r="CW2469" s="2"/>
      <c r="CX2469" s="2"/>
    </row>
    <row r="2470" spans="8:102" ht="11.1" customHeight="1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Q2470" s="2"/>
      <c r="AR2470" s="2"/>
      <c r="AS2470" s="2"/>
      <c r="AT2470" s="2"/>
      <c r="AV2470" s="2"/>
      <c r="AX2470" s="2"/>
      <c r="AZ2470" s="2"/>
      <c r="BA2470" s="2"/>
      <c r="BB2470" s="2"/>
      <c r="BC2470" s="2"/>
      <c r="BD2470" s="2"/>
      <c r="BE2470" s="2"/>
      <c r="BG2470" s="2"/>
      <c r="BH2470" s="2"/>
      <c r="BI2470" s="2"/>
      <c r="BJ2470" s="2"/>
      <c r="BL2470" s="2"/>
      <c r="BN2470" s="2"/>
      <c r="BO2470" s="2"/>
      <c r="BP2470" s="2"/>
      <c r="BQ2470" s="2"/>
      <c r="BR2470" s="2"/>
      <c r="BS2470" s="2"/>
      <c r="BU2470" s="2"/>
      <c r="BV2470" s="2"/>
      <c r="BW2470" s="2"/>
      <c r="BX2470" s="2"/>
      <c r="BY2470" s="2"/>
      <c r="BZ2470" s="2"/>
      <c r="CB2470" s="2"/>
      <c r="CD2470" s="2"/>
      <c r="CE2470" s="2"/>
      <c r="CF2470" s="2"/>
      <c r="CG2470" s="2"/>
      <c r="CI2470" s="2"/>
      <c r="CJ2470" s="2"/>
      <c r="CK2470" s="2"/>
      <c r="CL2470" s="2"/>
      <c r="CM2470" s="2"/>
      <c r="CN2470" s="2"/>
      <c r="CP2470" s="2"/>
      <c r="CQ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J2471" s="2"/>
      <c r="AK2471" s="2"/>
      <c r="AM2471" s="2"/>
      <c r="AO2471" s="2"/>
      <c r="AP2471" s="2"/>
      <c r="AQ2471" s="2"/>
      <c r="AR2471" s="2"/>
      <c r="AS2471" s="2"/>
      <c r="AT2471" s="2"/>
      <c r="AV2471" s="2"/>
      <c r="AX2471" s="2"/>
      <c r="AZ2471" s="2"/>
      <c r="BA2471" s="2"/>
      <c r="BB2471" s="2"/>
      <c r="BC2471" s="2"/>
      <c r="BD2471" s="2"/>
      <c r="BE2471" s="2"/>
      <c r="BG2471" s="2"/>
      <c r="BH2471" s="2"/>
      <c r="BI2471" s="2"/>
      <c r="BJ2471" s="2"/>
      <c r="BL2471" s="2"/>
      <c r="BN2471" s="2"/>
      <c r="BO2471" s="2"/>
      <c r="BP2471" s="2"/>
      <c r="BQ2471" s="2"/>
      <c r="BR2471" s="2"/>
      <c r="BS2471" s="2"/>
      <c r="BU2471" s="2"/>
      <c r="BV2471" s="2"/>
      <c r="BW2471" s="2"/>
      <c r="BX2471" s="2"/>
      <c r="BY2471" s="2"/>
      <c r="BZ2471" s="2"/>
      <c r="CB2471" s="2"/>
      <c r="CD2471" s="2"/>
      <c r="CE2471" s="2"/>
      <c r="CF2471" s="2"/>
      <c r="CG2471" s="2"/>
      <c r="CI2471" s="2"/>
      <c r="CJ2471" s="2"/>
      <c r="CK2471" s="2"/>
      <c r="CL2471" s="2"/>
      <c r="CM2471" s="2"/>
      <c r="CN2471" s="2"/>
      <c r="CP2471" s="2"/>
      <c r="CQ2471" s="2"/>
      <c r="CR2471" s="2"/>
      <c r="CW2471" s="2"/>
      <c r="CX2471" s="2"/>
    </row>
    <row r="2472" spans="8:102" ht="12.95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N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N2472" s="2"/>
      <c r="CR2472" s="2"/>
      <c r="CW2472" s="2"/>
      <c r="CX2472" s="2"/>
    </row>
    <row r="2473" spans="8:102" ht="12.95" customHeight="1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F2473" s="2"/>
      <c r="AG2473" s="2"/>
      <c r="AH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N2473" s="2"/>
      <c r="CR2473" s="2"/>
      <c r="CW2473" s="2"/>
      <c r="CX2473" s="2"/>
    </row>
    <row r="2474" spans="8:102" ht="12.95" customHeight="1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F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N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H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H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Y2481" s="2"/>
      <c r="AA2481" s="2"/>
      <c r="AD2481" s="2"/>
      <c r="AE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N2482" s="2"/>
      <c r="O2482" s="2"/>
      <c r="P2482" s="2"/>
      <c r="Q2482" s="2"/>
      <c r="R2482" s="2"/>
      <c r="S2482" s="2"/>
      <c r="T2482" s="2"/>
      <c r="V2482" s="2"/>
      <c r="W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N2483" s="2"/>
      <c r="O2483" s="2"/>
      <c r="P2483" s="2"/>
      <c r="Q2483" s="2"/>
      <c r="R2483" s="2"/>
      <c r="S2483" s="2"/>
      <c r="T2483" s="2"/>
      <c r="V2483" s="2"/>
      <c r="W2483" s="2"/>
      <c r="Y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O2484" s="2"/>
      <c r="S2484" s="2"/>
      <c r="T2484" s="2"/>
      <c r="V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S2485" s="2"/>
      <c r="T2485" s="2"/>
      <c r="V2485" s="2"/>
      <c r="Y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S2486" s="2"/>
      <c r="T2486" s="2"/>
      <c r="V2486" s="2"/>
      <c r="Y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J2486" s="2"/>
      <c r="BL2486" s="2"/>
      <c r="BO2486" s="2"/>
      <c r="BP2486" s="2"/>
      <c r="BQ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S2487" s="2"/>
      <c r="T2487" s="2"/>
      <c r="V2487" s="2"/>
      <c r="Y2487" s="2"/>
      <c r="AG2487" s="2"/>
      <c r="AJ2487" s="2"/>
      <c r="AK2487" s="2"/>
      <c r="AM2487" s="2"/>
      <c r="AO2487" s="2"/>
      <c r="AP2487" s="2"/>
      <c r="AZ2487" s="2"/>
      <c r="BA2487" s="2"/>
      <c r="BH2487" s="2"/>
      <c r="BO2487" s="2"/>
      <c r="BP2487" s="2"/>
      <c r="CD2487" s="2"/>
      <c r="CE2487" s="2"/>
      <c r="CF2487" s="2"/>
      <c r="CW2487" s="2"/>
      <c r="CX2487" s="2"/>
    </row>
    <row r="2488" spans="8:128" x14ac:dyDescent="0.2">
      <c r="AG2488" s="2"/>
      <c r="AK2488" s="2"/>
      <c r="AM2488" s="2"/>
      <c r="AP2488" s="2"/>
      <c r="AZ2488" s="2"/>
      <c r="BA2488" s="2"/>
      <c r="BO2488" s="2"/>
      <c r="BP2488" s="2"/>
      <c r="CD2488" s="2"/>
      <c r="CE2488" s="2"/>
      <c r="CF2488" s="2"/>
      <c r="CW2488" s="2"/>
    </row>
    <row r="2489" spans="8:128" x14ac:dyDescent="0.2">
      <c r="H2489" s="47"/>
      <c r="I2489" s="47"/>
      <c r="J2489" s="47"/>
      <c r="K2489" s="47"/>
      <c r="L2489" s="47"/>
      <c r="M2489" s="47"/>
      <c r="N2489" s="47"/>
      <c r="O2489" s="47"/>
      <c r="P2489" s="47"/>
      <c r="Q2489" s="47"/>
      <c r="R2489" s="47"/>
      <c r="S2489" s="47"/>
      <c r="T2489" s="47"/>
      <c r="U2489" s="47"/>
      <c r="V2489" s="47"/>
      <c r="W2489" s="47"/>
      <c r="X2489" s="47"/>
      <c r="Y2489" s="47"/>
      <c r="Z2489" s="47"/>
      <c r="AA2489" s="47"/>
      <c r="AB2489" s="47"/>
      <c r="AC2489" s="47"/>
      <c r="AD2489" s="47"/>
      <c r="AE2489" s="47"/>
      <c r="AF2489" s="47"/>
      <c r="AG2489" s="47"/>
      <c r="AH2489" s="47"/>
      <c r="AI2489" s="47"/>
      <c r="AJ2489" s="47"/>
      <c r="AK2489" s="47"/>
      <c r="AL2489" s="47"/>
      <c r="AM2489" s="47"/>
      <c r="AN2489" s="47"/>
      <c r="AO2489" s="47"/>
      <c r="AP2489" s="47"/>
      <c r="AQ2489" s="47"/>
      <c r="AR2489" s="47"/>
      <c r="AS2489" s="47"/>
      <c r="AT2489" s="47"/>
      <c r="AU2489" s="47"/>
      <c r="AV2489" s="47"/>
      <c r="AW2489" s="47"/>
      <c r="AX2489" s="47"/>
      <c r="AY2489" s="47"/>
      <c r="AZ2489" s="47"/>
      <c r="BA2489" s="47"/>
      <c r="BB2489" s="47"/>
      <c r="BC2489" s="47"/>
      <c r="BD2489" s="47"/>
      <c r="BE2489" s="47"/>
      <c r="BF2489" s="47"/>
      <c r="BG2489" s="47"/>
      <c r="BH2489" s="47"/>
      <c r="BI2489" s="47"/>
      <c r="BJ2489" s="47"/>
      <c r="BK2489" s="47"/>
      <c r="BL2489" s="47"/>
      <c r="BM2489" s="47"/>
      <c r="BN2489" s="47"/>
      <c r="BO2489" s="47"/>
      <c r="BP2489" s="47"/>
      <c r="BQ2489" s="47"/>
      <c r="BR2489" s="47"/>
      <c r="BS2489" s="47"/>
      <c r="BT2489" s="47"/>
      <c r="BU2489" s="47"/>
      <c r="BV2489" s="47"/>
      <c r="BW2489" s="47"/>
      <c r="BX2489" s="47"/>
      <c r="BY2489" s="47"/>
      <c r="BZ2489" s="47"/>
      <c r="CA2489" s="47"/>
      <c r="CB2489" s="47"/>
      <c r="CC2489" s="47"/>
      <c r="CD2489" s="47"/>
      <c r="CE2489" s="47"/>
      <c r="CF2489" s="47"/>
      <c r="CG2489" s="47"/>
      <c r="CH2489" s="47"/>
      <c r="CI2489" s="47"/>
      <c r="CJ2489" s="47"/>
      <c r="CK2489" s="47"/>
      <c r="CL2489" s="47"/>
      <c r="CM2489" s="47"/>
      <c r="CN2489" s="47"/>
      <c r="CO2489" s="47"/>
      <c r="CP2489" s="47"/>
      <c r="CQ2489" s="47"/>
      <c r="CR2489" s="47"/>
      <c r="CS2489" s="47"/>
      <c r="CT2489" s="47"/>
      <c r="CU2489" s="47"/>
      <c r="CV2489" s="47"/>
      <c r="CW2489" s="47"/>
      <c r="CX2489" s="47"/>
      <c r="CY2489" s="47">
        <f t="shared" ref="CY2489:DG2489" si="12">SUM(CY2469:CY2488)</f>
        <v>0</v>
      </c>
      <c r="CZ2489" s="47">
        <f t="shared" si="12"/>
        <v>0</v>
      </c>
      <c r="DA2489" s="47">
        <f t="shared" si="12"/>
        <v>0</v>
      </c>
      <c r="DB2489" s="47">
        <f t="shared" si="12"/>
        <v>0</v>
      </c>
      <c r="DC2489" s="47">
        <f t="shared" si="12"/>
        <v>0</v>
      </c>
      <c r="DD2489" s="47">
        <f t="shared" si="12"/>
        <v>0</v>
      </c>
      <c r="DE2489" s="47">
        <f t="shared" si="12"/>
        <v>0</v>
      </c>
      <c r="DF2489" s="47">
        <f t="shared" si="12"/>
        <v>0</v>
      </c>
      <c r="DG2489" s="47">
        <f t="shared" si="12"/>
        <v>0</v>
      </c>
      <c r="DH2489" s="47"/>
      <c r="DI2489" s="47"/>
      <c r="DJ2489" s="47"/>
      <c r="DK2489" s="47"/>
      <c r="DL2489" s="47"/>
      <c r="DM2489" s="47"/>
      <c r="DN2489" s="47"/>
      <c r="DO2489" s="47"/>
      <c r="DP2489" s="47"/>
      <c r="DQ2489" s="47"/>
      <c r="DR2489" s="47"/>
      <c r="DS2489" s="47"/>
      <c r="DT2489" s="47"/>
      <c r="DU2489" s="47"/>
      <c r="DV2489" s="47"/>
      <c r="DW2489" s="47"/>
      <c r="DX2489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78"/>
  <sheetViews>
    <sheetView showGridLines="0" zoomScale="130" zoomScaleNormal="130" workbookViewId="0">
      <selection activeCell="D20" sqref="D20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132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202" t="s">
        <v>134</v>
      </c>
      <c r="B7" s="202"/>
      <c r="C7" s="202"/>
      <c r="D7" s="202"/>
      <c r="E7" s="202"/>
      <c r="F7" s="202"/>
    </row>
    <row r="8" spans="1:6" ht="13.5" thickBot="1" x14ac:dyDescent="0.25">
      <c r="A8" s="21"/>
      <c r="B8" s="21"/>
      <c r="C8" s="21"/>
      <c r="D8" s="171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48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49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SUM(C12+C15+C17)</f>
        <v>16372.675000000001</v>
      </c>
      <c r="D11" s="174">
        <f>SUM(D12+D15+D17)</f>
        <v>5082.5250000000005</v>
      </c>
      <c r="E11" s="174">
        <f>SUM(E12+E15+E17)</f>
        <v>0</v>
      </c>
      <c r="F11" s="174">
        <f>SUM(F12+F15+F17)</f>
        <v>21455.200000000001</v>
      </c>
    </row>
    <row r="12" spans="1:6" x14ac:dyDescent="0.2">
      <c r="A12" s="30">
        <v>511</v>
      </c>
      <c r="B12" s="31" t="s">
        <v>153</v>
      </c>
      <c r="C12" s="163">
        <f>SUM(C13:C14)</f>
        <v>14355.1</v>
      </c>
      <c r="D12" s="163">
        <f>SUM(D13:D14)</f>
        <v>4410</v>
      </c>
      <c r="E12" s="163">
        <f>SUM(E13:E14)</f>
        <v>0</v>
      </c>
      <c r="F12" s="163">
        <f>SUM(F13:F14)</f>
        <v>18765.099999999999</v>
      </c>
    </row>
    <row r="13" spans="1:6" x14ac:dyDescent="0.2">
      <c r="A13" s="32">
        <v>51101</v>
      </c>
      <c r="B13" s="33" t="s">
        <v>72</v>
      </c>
      <c r="C13" s="164">
        <f>F13-D13</f>
        <v>13230</v>
      </c>
      <c r="D13" s="164">
        <f>[1]UACI!$I$15*3</f>
        <v>4410</v>
      </c>
      <c r="E13" s="164"/>
      <c r="F13" s="164">
        <f>+[2]UACI!$L$15</f>
        <v>17640</v>
      </c>
    </row>
    <row r="14" spans="1:6" x14ac:dyDescent="0.2">
      <c r="A14" s="32">
        <v>51103</v>
      </c>
      <c r="B14" s="38" t="s">
        <v>73</v>
      </c>
      <c r="C14" s="164">
        <v>1125.0999999999999</v>
      </c>
      <c r="D14" s="164"/>
      <c r="E14" s="164"/>
      <c r="F14" s="164">
        <f>+[2]UACI!$M$23</f>
        <v>1125.0999999999999</v>
      </c>
    </row>
    <row r="15" spans="1:6" x14ac:dyDescent="0.2">
      <c r="A15" s="30">
        <v>514</v>
      </c>
      <c r="B15" s="29" t="s">
        <v>76</v>
      </c>
      <c r="C15" s="163">
        <f>SUM(C16)</f>
        <v>1124.5500000000002</v>
      </c>
      <c r="D15" s="163">
        <f t="shared" ref="D15:F15" si="0">SUM(D16)</f>
        <v>374.85</v>
      </c>
      <c r="E15" s="163">
        <f t="shared" si="0"/>
        <v>0</v>
      </c>
      <c r="F15" s="163">
        <f t="shared" si="0"/>
        <v>1499.4</v>
      </c>
    </row>
    <row r="16" spans="1:6" x14ac:dyDescent="0.2">
      <c r="A16" s="35">
        <v>51401</v>
      </c>
      <c r="B16" s="38" t="s">
        <v>77</v>
      </c>
      <c r="C16" s="164">
        <f>F16-D16</f>
        <v>1124.5500000000002</v>
      </c>
      <c r="D16" s="164">
        <v>374.85</v>
      </c>
      <c r="E16" s="164"/>
      <c r="F16" s="164">
        <f>+[2]UACI!$L$19+[2]UACI!$L$21</f>
        <v>1499.4</v>
      </c>
    </row>
    <row r="17" spans="1:7" x14ac:dyDescent="0.2">
      <c r="A17" s="30">
        <v>515</v>
      </c>
      <c r="B17" s="37" t="s">
        <v>78</v>
      </c>
      <c r="C17" s="163">
        <f>SUM(C18:C18)</f>
        <v>893.02499999999986</v>
      </c>
      <c r="D17" s="163">
        <f>SUM(D18:D18)</f>
        <v>297.67499999999995</v>
      </c>
      <c r="E17" s="163">
        <f>SUM(E18:E18)</f>
        <v>0</v>
      </c>
      <c r="F17" s="163">
        <f>SUM(F18:F18)</f>
        <v>1190.6999999999998</v>
      </c>
    </row>
    <row r="18" spans="1:7" x14ac:dyDescent="0.2">
      <c r="A18" s="35">
        <v>51501</v>
      </c>
      <c r="B18" s="38" t="s">
        <v>77</v>
      </c>
      <c r="C18" s="164">
        <f>F18-D18</f>
        <v>893.02499999999986</v>
      </c>
      <c r="D18" s="164">
        <f>[1]UACI!$J$15*3</f>
        <v>297.67499999999995</v>
      </c>
      <c r="E18" s="164"/>
      <c r="F18" s="164">
        <f>+[2]UACI!$L$20</f>
        <v>1190.6999999999998</v>
      </c>
    </row>
    <row r="19" spans="1:7" x14ac:dyDescent="0.2">
      <c r="A19" s="30">
        <v>54</v>
      </c>
      <c r="B19" s="37" t="s">
        <v>80</v>
      </c>
      <c r="C19" s="51">
        <f>SUM(C20+C25)</f>
        <v>2053.8000000000002</v>
      </c>
      <c r="D19" s="51">
        <f t="shared" ref="D19:F19" si="1">SUM(D20+D25)</f>
        <v>3560</v>
      </c>
      <c r="E19" s="51">
        <f t="shared" si="1"/>
        <v>0</v>
      </c>
      <c r="F19" s="51">
        <f t="shared" si="1"/>
        <v>5613.8</v>
      </c>
    </row>
    <row r="20" spans="1:7" x14ac:dyDescent="0.2">
      <c r="A20" s="30">
        <v>541</v>
      </c>
      <c r="B20" s="37" t="s">
        <v>154</v>
      </c>
      <c r="C20" s="51">
        <f>SUM(C21:C24)</f>
        <v>2053.8000000000002</v>
      </c>
      <c r="D20" s="51">
        <f>SUM(D21:D24)</f>
        <v>0</v>
      </c>
      <c r="E20" s="51">
        <f>SUM(E21:E24)</f>
        <v>0</v>
      </c>
      <c r="F20" s="51">
        <f>SUM(F21:F24)</f>
        <v>2053.8000000000002</v>
      </c>
      <c r="G20" s="39"/>
    </row>
    <row r="21" spans="1:7" x14ac:dyDescent="0.2">
      <c r="A21" s="35">
        <v>54105</v>
      </c>
      <c r="B21" s="38" t="s">
        <v>84</v>
      </c>
      <c r="C21" s="52">
        <v>1033.2</v>
      </c>
      <c r="D21" s="52"/>
      <c r="E21" s="52"/>
      <c r="F21" s="52">
        <f t="shared" ref="F21:F26" si="2">SUM(C21:E21)</f>
        <v>1033.2</v>
      </c>
      <c r="G21" s="40"/>
    </row>
    <row r="22" spans="1:7" x14ac:dyDescent="0.2">
      <c r="A22" s="35">
        <v>54114</v>
      </c>
      <c r="B22" s="38" t="s">
        <v>88</v>
      </c>
      <c r="C22" s="52">
        <v>124.6</v>
      </c>
      <c r="D22" s="52"/>
      <c r="E22" s="52"/>
      <c r="F22" s="52">
        <f t="shared" si="2"/>
        <v>124.6</v>
      </c>
      <c r="G22" s="40"/>
    </row>
    <row r="23" spans="1:7" x14ac:dyDescent="0.2">
      <c r="A23" s="35">
        <v>54115</v>
      </c>
      <c r="B23" s="38" t="s">
        <v>89</v>
      </c>
      <c r="C23" s="52">
        <v>796</v>
      </c>
      <c r="D23" s="52"/>
      <c r="E23" s="52"/>
      <c r="F23" s="52">
        <f t="shared" si="2"/>
        <v>796</v>
      </c>
      <c r="G23" s="40"/>
    </row>
    <row r="24" spans="1:7" x14ac:dyDescent="0.2">
      <c r="A24" s="35">
        <v>54199</v>
      </c>
      <c r="B24" s="38" t="s">
        <v>90</v>
      </c>
      <c r="C24" s="52">
        <v>100</v>
      </c>
      <c r="D24" s="52"/>
      <c r="E24" s="52"/>
      <c r="F24" s="52">
        <f t="shared" si="2"/>
        <v>100</v>
      </c>
      <c r="G24" s="40"/>
    </row>
    <row r="25" spans="1:7" x14ac:dyDescent="0.2">
      <c r="A25" s="30">
        <v>543</v>
      </c>
      <c r="B25" s="37" t="s">
        <v>155</v>
      </c>
      <c r="C25" s="51">
        <f>SUM(C26:C26)</f>
        <v>0</v>
      </c>
      <c r="D25" s="51">
        <f>SUM(D26:D26)</f>
        <v>3560</v>
      </c>
      <c r="E25" s="51">
        <f>SUM(E26:E26)</f>
        <v>0</v>
      </c>
      <c r="F25" s="51">
        <f>SUM(F26:F26)</f>
        <v>3560</v>
      </c>
      <c r="G25" s="39"/>
    </row>
    <row r="26" spans="1:7" x14ac:dyDescent="0.2">
      <c r="A26" s="35">
        <v>54313</v>
      </c>
      <c r="B26" s="38" t="s">
        <v>128</v>
      </c>
      <c r="C26" s="52">
        <v>0</v>
      </c>
      <c r="D26" s="52">
        <v>3560</v>
      </c>
      <c r="E26" s="52"/>
      <c r="F26" s="52">
        <f t="shared" si="2"/>
        <v>3560</v>
      </c>
      <c r="G26" s="40"/>
    </row>
    <row r="27" spans="1:7" x14ac:dyDescent="0.2">
      <c r="A27" s="30">
        <v>55</v>
      </c>
      <c r="B27" s="37" t="s">
        <v>104</v>
      </c>
      <c r="C27" s="51">
        <f>SUM(C28)</f>
        <v>165</v>
      </c>
      <c r="D27" s="51">
        <f t="shared" ref="D27:F27" si="3">SUM(D28)</f>
        <v>0</v>
      </c>
      <c r="E27" s="51">
        <f t="shared" si="3"/>
        <v>0</v>
      </c>
      <c r="F27" s="51">
        <f t="shared" si="3"/>
        <v>165</v>
      </c>
      <c r="G27" s="40"/>
    </row>
    <row r="28" spans="1:7" x14ac:dyDescent="0.2">
      <c r="A28" s="30">
        <v>556</v>
      </c>
      <c r="B28" s="37" t="s">
        <v>158</v>
      </c>
      <c r="C28" s="51">
        <f>SUM(C29:C29)</f>
        <v>165</v>
      </c>
      <c r="D28" s="51">
        <f>SUM(D29:D29)</f>
        <v>0</v>
      </c>
      <c r="E28" s="51">
        <f>SUM(E29:E29)</f>
        <v>0</v>
      </c>
      <c r="F28" s="51">
        <f>SUM(F29:F29)</f>
        <v>165</v>
      </c>
      <c r="G28" s="40"/>
    </row>
    <row r="29" spans="1:7" x14ac:dyDescent="0.2">
      <c r="A29" s="35">
        <v>55601</v>
      </c>
      <c r="B29" s="192" t="s">
        <v>105</v>
      </c>
      <c r="C29" s="164">
        <v>165</v>
      </c>
      <c r="D29" s="52"/>
      <c r="E29" s="52"/>
      <c r="F29" s="52">
        <f t="shared" ref="F29" si="4">SUM(C29:E29)</f>
        <v>165</v>
      </c>
      <c r="G29" s="40"/>
    </row>
    <row r="30" spans="1:7" x14ac:dyDescent="0.2">
      <c r="A30" s="35"/>
      <c r="B30" s="37" t="s">
        <v>119</v>
      </c>
      <c r="C30" s="51">
        <f>SUM(C11+C19+C27)</f>
        <v>18591.475000000002</v>
      </c>
      <c r="D30" s="51">
        <f t="shared" ref="D30:F30" si="5">SUM(D11+D19+D27)</f>
        <v>8642.5250000000015</v>
      </c>
      <c r="E30" s="51">
        <f t="shared" si="5"/>
        <v>0</v>
      </c>
      <c r="F30" s="51">
        <f t="shared" si="5"/>
        <v>27234</v>
      </c>
      <c r="G30" s="40"/>
    </row>
    <row r="31" spans="1:7" x14ac:dyDescent="0.2">
      <c r="A31" s="35"/>
      <c r="B31" s="38"/>
      <c r="C31" s="52"/>
      <c r="D31" s="52"/>
      <c r="E31" s="52"/>
      <c r="F31" s="52"/>
      <c r="G31" s="40"/>
    </row>
    <row r="32" spans="1:7" x14ac:dyDescent="0.2">
      <c r="A32" s="30"/>
      <c r="B32" s="37" t="s">
        <v>120</v>
      </c>
      <c r="C32" s="51">
        <f>SUM(C11+C19+C27)</f>
        <v>18591.475000000002</v>
      </c>
      <c r="D32" s="51">
        <f t="shared" ref="D32:F32" si="6">SUM(D11+D19+D27)</f>
        <v>8642.5250000000015</v>
      </c>
      <c r="E32" s="51">
        <f t="shared" si="6"/>
        <v>0</v>
      </c>
      <c r="F32" s="51">
        <f t="shared" si="6"/>
        <v>27234</v>
      </c>
      <c r="G32" s="54"/>
    </row>
    <row r="33" spans="1:8" x14ac:dyDescent="0.2">
      <c r="A33" s="30"/>
      <c r="B33" s="37" t="s">
        <v>121</v>
      </c>
      <c r="C33" s="51">
        <f>SUM(C12+C15+C17+C20+C25+C28)</f>
        <v>18591.475000000002</v>
      </c>
      <c r="D33" s="51">
        <f t="shared" ref="D33:F33" si="7">SUM(D12+D15+D17+D20+D25+D28)</f>
        <v>8642.5250000000015</v>
      </c>
      <c r="E33" s="51">
        <f t="shared" si="7"/>
        <v>0</v>
      </c>
      <c r="F33" s="51">
        <f t="shared" si="7"/>
        <v>27234</v>
      </c>
      <c r="G33" s="54"/>
    </row>
    <row r="34" spans="1:8" x14ac:dyDescent="0.2">
      <c r="A34" s="30"/>
      <c r="B34" s="37" t="s">
        <v>122</v>
      </c>
      <c r="C34" s="51">
        <f>SUM(C13+C14+C16+C18+C21+C22+C23+C24+C26+C29)</f>
        <v>18591.474999999999</v>
      </c>
      <c r="D34" s="51">
        <f t="shared" ref="D34:F34" si="8">SUM(D13+D14+D16+D18+D21+D22+D23+D24+D26+D29)</f>
        <v>8642.5250000000015</v>
      </c>
      <c r="E34" s="51">
        <f t="shared" si="8"/>
        <v>0</v>
      </c>
      <c r="F34" s="51">
        <f t="shared" si="8"/>
        <v>27234</v>
      </c>
      <c r="G34" s="186"/>
      <c r="H34" s="243"/>
    </row>
    <row r="35" spans="1:8" x14ac:dyDescent="0.2">
      <c r="A35" s="42"/>
      <c r="G35" s="40"/>
    </row>
    <row r="36" spans="1:8" x14ac:dyDescent="0.2">
      <c r="G36" s="40"/>
    </row>
    <row r="37" spans="1:8" x14ac:dyDescent="0.2">
      <c r="G37" s="40"/>
    </row>
    <row r="38" spans="1:8" x14ac:dyDescent="0.2">
      <c r="G38" s="40"/>
    </row>
    <row r="39" spans="1:8" x14ac:dyDescent="0.2">
      <c r="G39" s="40"/>
    </row>
    <row r="40" spans="1:8" x14ac:dyDescent="0.2">
      <c r="G40" s="40"/>
    </row>
    <row r="41" spans="1:8" x14ac:dyDescent="0.2">
      <c r="G41" s="40"/>
    </row>
    <row r="42" spans="1:8" x14ac:dyDescent="0.2">
      <c r="G42" s="40"/>
    </row>
    <row r="43" spans="1:8" x14ac:dyDescent="0.2">
      <c r="G43" s="40"/>
    </row>
    <row r="44" spans="1:8" x14ac:dyDescent="0.2">
      <c r="G44" s="40"/>
    </row>
    <row r="45" spans="1:8" x14ac:dyDescent="0.2">
      <c r="G45" s="40"/>
    </row>
    <row r="46" spans="1:8" x14ac:dyDescent="0.2">
      <c r="G46" s="40"/>
    </row>
    <row r="47" spans="1:8" x14ac:dyDescent="0.2">
      <c r="G47" s="40"/>
    </row>
    <row r="48" spans="1:8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76" ht="15" customHeight="1" x14ac:dyDescent="0.2"/>
    <row r="1083" spans="7:7" x14ac:dyDescent="0.2">
      <c r="G1083" s="43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44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45"/>
    </row>
    <row r="1102" spans="7:7" x14ac:dyDescent="0.2">
      <c r="G1102" s="46"/>
    </row>
    <row r="1103" spans="7:7" x14ac:dyDescent="0.2">
      <c r="G1103" s="45"/>
    </row>
    <row r="1104" spans="7:7" x14ac:dyDescent="0.2">
      <c r="G1104" s="47"/>
    </row>
    <row r="1105" spans="7:7" x14ac:dyDescent="0.2">
      <c r="G1105" s="40"/>
    </row>
    <row r="1106" spans="7:7" x14ac:dyDescent="0.2">
      <c r="G1106" s="39"/>
    </row>
    <row r="1107" spans="7:7" x14ac:dyDescent="0.2">
      <c r="G1107" s="40"/>
    </row>
    <row r="1108" spans="7:7" x14ac:dyDescent="0.2">
      <c r="G1108" s="40"/>
    </row>
    <row r="1109" spans="7:7" x14ac:dyDescent="0.2">
      <c r="G1109" s="40"/>
    </row>
    <row r="1110" spans="7:7" x14ac:dyDescent="0.2">
      <c r="G1110" s="39"/>
    </row>
    <row r="1111" spans="7:7" x14ac:dyDescent="0.2">
      <c r="G1111" s="39"/>
    </row>
    <row r="1112" spans="7:7" x14ac:dyDescent="0.2">
      <c r="G1112" s="39"/>
    </row>
    <row r="1113" spans="7:7" x14ac:dyDescent="0.2">
      <c r="G1113" s="39"/>
    </row>
    <row r="1114" spans="7:7" x14ac:dyDescent="0.2">
      <c r="G1114" s="39"/>
    </row>
    <row r="1115" spans="7:7" x14ac:dyDescent="0.2">
      <c r="G1115" s="39"/>
    </row>
    <row r="2457" spans="8:102" ht="11.1" customHeight="1" x14ac:dyDescent="0.2">
      <c r="H2457" s="43"/>
      <c r="I2457" s="43"/>
      <c r="J2457" s="43"/>
      <c r="K2457" s="43"/>
      <c r="L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Z2457" s="43"/>
      <c r="BA2457" s="43"/>
      <c r="BB2457" s="43"/>
      <c r="BC2457" s="43"/>
      <c r="BD2457" s="43"/>
      <c r="BE2457" s="43"/>
      <c r="BG2457" s="43"/>
      <c r="BH2457" s="43"/>
      <c r="BI2457" s="43"/>
      <c r="BJ2457" s="43"/>
      <c r="BK2457" s="43"/>
      <c r="BL2457" s="43"/>
      <c r="BN2457" s="43"/>
      <c r="BO2457" s="43"/>
      <c r="BP2457" s="43"/>
      <c r="BQ2457" s="43"/>
      <c r="BR2457" s="43"/>
      <c r="BS2457" s="43"/>
      <c r="BU2457" s="43"/>
      <c r="BV2457" s="43"/>
      <c r="BW2457" s="43"/>
      <c r="BX2457" s="43"/>
      <c r="BY2457" s="43"/>
      <c r="BZ2457" s="43"/>
      <c r="CB2457" s="43"/>
      <c r="CC2457" s="43"/>
      <c r="CD2457" s="43"/>
      <c r="CE2457" s="43"/>
      <c r="CF2457" s="43"/>
      <c r="CG2457" s="43"/>
      <c r="CI2457" s="43"/>
      <c r="CJ2457" s="43"/>
      <c r="CK2457" s="43"/>
      <c r="CL2457" s="43"/>
      <c r="CM2457" s="43"/>
      <c r="CN2457" s="43"/>
      <c r="CP2457" s="43"/>
      <c r="CQ2457" s="43"/>
      <c r="CR2457" s="43"/>
      <c r="CS2457" s="43"/>
      <c r="CT2457" s="43"/>
      <c r="CU2457" s="43"/>
      <c r="CW2457" s="43"/>
      <c r="CX2457" s="43"/>
    </row>
    <row r="2458" spans="8:102" ht="11.1" customHeight="1" x14ac:dyDescent="0.2">
      <c r="H2458" s="2"/>
      <c r="I2458" s="2"/>
      <c r="J2458" s="2"/>
      <c r="K2458" s="2"/>
      <c r="L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Z2458" s="2"/>
      <c r="BA2458" s="2"/>
      <c r="BB2458" s="2"/>
      <c r="BC2458" s="2"/>
      <c r="BD2458" s="2"/>
      <c r="BE2458" s="2"/>
      <c r="BG2458" s="2"/>
      <c r="BH2458" s="2"/>
      <c r="BI2458" s="2"/>
      <c r="BJ2458" s="2"/>
      <c r="BK2458" s="2"/>
      <c r="BL2458" s="2"/>
      <c r="BN2458" s="2"/>
      <c r="BO2458" s="2"/>
      <c r="BP2458" s="2"/>
      <c r="BQ2458" s="2"/>
      <c r="BR2458" s="2"/>
      <c r="BS2458" s="2"/>
      <c r="BU2458" s="2"/>
      <c r="BV2458" s="2"/>
      <c r="BW2458" s="2"/>
      <c r="BX2458" s="2"/>
      <c r="BY2458" s="2"/>
      <c r="BZ2458" s="2"/>
      <c r="CB2458" s="2"/>
      <c r="CC2458" s="2"/>
      <c r="CD2458" s="2"/>
      <c r="CE2458" s="2"/>
      <c r="CF2458" s="2"/>
      <c r="CG2458" s="2"/>
      <c r="CI2458" s="2"/>
      <c r="CJ2458" s="2"/>
      <c r="CK2458" s="2"/>
      <c r="CL2458" s="2"/>
      <c r="CM2458" s="2"/>
      <c r="CN2458" s="2"/>
      <c r="CP2458" s="2"/>
      <c r="CQ2458" s="2"/>
      <c r="CR2458" s="2"/>
      <c r="CS2458" s="2"/>
      <c r="CT2458" s="2"/>
      <c r="CU2458" s="2"/>
      <c r="CW2458" s="2"/>
      <c r="CX2458" s="2"/>
    </row>
    <row r="2459" spans="8:102" ht="11.1" customHeight="1" x14ac:dyDescent="0.2">
      <c r="H2459" s="2"/>
      <c r="I2459" s="2"/>
      <c r="J2459" s="2"/>
      <c r="K2459" s="2"/>
      <c r="L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  <c r="AJ2459" s="2"/>
      <c r="AK2459" s="2"/>
      <c r="AM2459" s="2"/>
      <c r="AO2459" s="2"/>
      <c r="AP2459" s="2"/>
      <c r="AQ2459" s="2"/>
      <c r="AR2459" s="2"/>
      <c r="AS2459" s="2"/>
      <c r="AT2459" s="2"/>
      <c r="AV2459" s="2"/>
      <c r="AX2459" s="2"/>
      <c r="AZ2459" s="2"/>
      <c r="BA2459" s="2"/>
      <c r="BB2459" s="2"/>
      <c r="BC2459" s="2"/>
      <c r="BD2459" s="2"/>
      <c r="BE2459" s="2"/>
      <c r="BG2459" s="2"/>
      <c r="BH2459" s="2"/>
      <c r="BI2459" s="2"/>
      <c r="BJ2459" s="2"/>
      <c r="BL2459" s="2"/>
      <c r="BN2459" s="2"/>
      <c r="BO2459" s="2"/>
      <c r="BP2459" s="2"/>
      <c r="BQ2459" s="2"/>
      <c r="BR2459" s="2"/>
      <c r="BS2459" s="2"/>
      <c r="BU2459" s="2"/>
      <c r="BV2459" s="2"/>
      <c r="BW2459" s="2"/>
      <c r="BX2459" s="2"/>
      <c r="BY2459" s="2"/>
      <c r="BZ2459" s="2"/>
      <c r="CB2459" s="2"/>
      <c r="CD2459" s="2"/>
      <c r="CE2459" s="2"/>
      <c r="CF2459" s="2"/>
      <c r="CG2459" s="2"/>
      <c r="CI2459" s="2"/>
      <c r="CJ2459" s="2"/>
      <c r="CK2459" s="2"/>
      <c r="CL2459" s="2"/>
      <c r="CM2459" s="2"/>
      <c r="CN2459" s="2"/>
      <c r="CP2459" s="2"/>
      <c r="CQ2459" s="2"/>
      <c r="CR2459" s="2"/>
      <c r="CW2459" s="2"/>
      <c r="CX2459" s="2"/>
    </row>
    <row r="2460" spans="8:102" x14ac:dyDescent="0.2">
      <c r="H2460" s="2"/>
      <c r="I2460" s="2"/>
      <c r="J2460" s="2"/>
      <c r="K2460" s="2"/>
      <c r="L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J2460" s="2"/>
      <c r="AK2460" s="2"/>
      <c r="AM2460" s="2"/>
      <c r="AO2460" s="2"/>
      <c r="AP2460" s="2"/>
      <c r="AQ2460" s="2"/>
      <c r="AR2460" s="2"/>
      <c r="AS2460" s="2"/>
      <c r="AT2460" s="2"/>
      <c r="AV2460" s="2"/>
      <c r="AX2460" s="2"/>
      <c r="AZ2460" s="2"/>
      <c r="BA2460" s="2"/>
      <c r="BB2460" s="2"/>
      <c r="BC2460" s="2"/>
      <c r="BD2460" s="2"/>
      <c r="BE2460" s="2"/>
      <c r="BG2460" s="2"/>
      <c r="BH2460" s="2"/>
      <c r="BI2460" s="2"/>
      <c r="BJ2460" s="2"/>
      <c r="BL2460" s="2"/>
      <c r="BN2460" s="2"/>
      <c r="BO2460" s="2"/>
      <c r="BP2460" s="2"/>
      <c r="BQ2460" s="2"/>
      <c r="BR2460" s="2"/>
      <c r="BS2460" s="2"/>
      <c r="BU2460" s="2"/>
      <c r="BV2460" s="2"/>
      <c r="BW2460" s="2"/>
      <c r="BX2460" s="2"/>
      <c r="BY2460" s="2"/>
      <c r="BZ2460" s="2"/>
      <c r="CB2460" s="2"/>
      <c r="CD2460" s="2"/>
      <c r="CE2460" s="2"/>
      <c r="CF2460" s="2"/>
      <c r="CG2460" s="2"/>
      <c r="CI2460" s="2"/>
      <c r="CJ2460" s="2"/>
      <c r="CK2460" s="2"/>
      <c r="CL2460" s="2"/>
      <c r="CM2460" s="2"/>
      <c r="CN2460" s="2"/>
      <c r="CP2460" s="2"/>
      <c r="CQ2460" s="2"/>
      <c r="CR2460" s="2"/>
      <c r="CW2460" s="2"/>
      <c r="CX2460" s="2"/>
    </row>
    <row r="2461" spans="8:102" ht="12.95" customHeight="1" x14ac:dyDescent="0.2">
      <c r="H2461" s="2"/>
      <c r="I2461" s="2"/>
      <c r="J2461" s="2"/>
      <c r="K2461" s="2"/>
      <c r="L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D2461" s="2"/>
      <c r="AE2461" s="2"/>
      <c r="AF2461" s="2"/>
      <c r="AG2461" s="2"/>
      <c r="AH2461" s="2"/>
      <c r="AJ2461" s="2"/>
      <c r="AK2461" s="2"/>
      <c r="AM2461" s="2"/>
      <c r="AO2461" s="2"/>
      <c r="AP2461" s="2"/>
      <c r="AS2461" s="2"/>
      <c r="AV2461" s="2"/>
      <c r="AX2461" s="2"/>
      <c r="AZ2461" s="2"/>
      <c r="BA2461" s="2"/>
      <c r="BB2461" s="2"/>
      <c r="BC2461" s="2"/>
      <c r="BE2461" s="2"/>
      <c r="BG2461" s="2"/>
      <c r="BH2461" s="2"/>
      <c r="BI2461" s="2"/>
      <c r="BJ2461" s="2"/>
      <c r="BL2461" s="2"/>
      <c r="BN2461" s="2"/>
      <c r="BO2461" s="2"/>
      <c r="BP2461" s="2"/>
      <c r="BQ2461" s="2"/>
      <c r="BR2461" s="2"/>
      <c r="BS2461" s="2"/>
      <c r="BV2461" s="2"/>
      <c r="BW2461" s="2"/>
      <c r="BX2461" s="2"/>
      <c r="BY2461" s="2"/>
      <c r="BZ2461" s="2"/>
      <c r="CD2461" s="2"/>
      <c r="CE2461" s="2"/>
      <c r="CF2461" s="2"/>
      <c r="CG2461" s="2"/>
      <c r="CJ2461" s="2"/>
      <c r="CK2461" s="2"/>
      <c r="CL2461" s="2"/>
      <c r="CM2461" s="2"/>
      <c r="CN2461" s="2"/>
      <c r="CR2461" s="2"/>
      <c r="CW2461" s="2"/>
      <c r="CX2461" s="2"/>
    </row>
    <row r="2462" spans="8:102" ht="12.95" customHeight="1" x14ac:dyDescent="0.2">
      <c r="H2462" s="2"/>
      <c r="I2462" s="2"/>
      <c r="J2462" s="2"/>
      <c r="K2462" s="2"/>
      <c r="L2462" s="2"/>
      <c r="N2462" s="2"/>
      <c r="O2462" s="2"/>
      <c r="P2462" s="2"/>
      <c r="Q2462" s="2"/>
      <c r="R2462" s="2"/>
      <c r="S2462" s="2"/>
      <c r="T2462" s="2"/>
      <c r="V2462" s="2"/>
      <c r="W2462" s="2"/>
      <c r="X2462" s="2"/>
      <c r="Y2462" s="2"/>
      <c r="Z2462" s="2"/>
      <c r="AA2462" s="2"/>
      <c r="AD2462" s="2"/>
      <c r="AE2462" s="2"/>
      <c r="AF2462" s="2"/>
      <c r="AG2462" s="2"/>
      <c r="AH2462" s="2"/>
      <c r="AJ2462" s="2"/>
      <c r="AK2462" s="2"/>
      <c r="AM2462" s="2"/>
      <c r="AO2462" s="2"/>
      <c r="AP2462" s="2"/>
      <c r="AS2462" s="2"/>
      <c r="AV2462" s="2"/>
      <c r="AX2462" s="2"/>
      <c r="AZ2462" s="2"/>
      <c r="BA2462" s="2"/>
      <c r="BB2462" s="2"/>
      <c r="BC2462" s="2"/>
      <c r="BE2462" s="2"/>
      <c r="BG2462" s="2"/>
      <c r="BH2462" s="2"/>
      <c r="BI2462" s="2"/>
      <c r="BJ2462" s="2"/>
      <c r="BL2462" s="2"/>
      <c r="BO2462" s="2"/>
      <c r="BP2462" s="2"/>
      <c r="BQ2462" s="2"/>
      <c r="BR2462" s="2"/>
      <c r="BS2462" s="2"/>
      <c r="BV2462" s="2"/>
      <c r="BW2462" s="2"/>
      <c r="BX2462" s="2"/>
      <c r="BY2462" s="2"/>
      <c r="BZ2462" s="2"/>
      <c r="CD2462" s="2"/>
      <c r="CE2462" s="2"/>
      <c r="CF2462" s="2"/>
      <c r="CG2462" s="2"/>
      <c r="CJ2462" s="2"/>
      <c r="CK2462" s="2"/>
      <c r="CL2462" s="2"/>
      <c r="CM2462" s="2"/>
      <c r="CN2462" s="2"/>
      <c r="CR2462" s="2"/>
      <c r="CW2462" s="2"/>
      <c r="CX2462" s="2"/>
    </row>
    <row r="2463" spans="8:102" ht="12.95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V2463" s="2"/>
      <c r="W2463" s="2"/>
      <c r="X2463" s="2"/>
      <c r="Y2463" s="2"/>
      <c r="Z2463" s="2"/>
      <c r="AA2463" s="2"/>
      <c r="AD2463" s="2"/>
      <c r="AE2463" s="2"/>
      <c r="AF2463" s="2"/>
      <c r="AG2463" s="2"/>
      <c r="AH2463" s="2"/>
      <c r="AJ2463" s="2"/>
      <c r="AK2463" s="2"/>
      <c r="AM2463" s="2"/>
      <c r="AO2463" s="2"/>
      <c r="AP2463" s="2"/>
      <c r="AS2463" s="2"/>
      <c r="AV2463" s="2"/>
      <c r="AX2463" s="2"/>
      <c r="AZ2463" s="2"/>
      <c r="BA2463" s="2"/>
      <c r="BB2463" s="2"/>
      <c r="BC2463" s="2"/>
      <c r="BE2463" s="2"/>
      <c r="BG2463" s="2"/>
      <c r="BH2463" s="2"/>
      <c r="BI2463" s="2"/>
      <c r="BJ2463" s="2"/>
      <c r="BL2463" s="2"/>
      <c r="BO2463" s="2"/>
      <c r="BP2463" s="2"/>
      <c r="BQ2463" s="2"/>
      <c r="BR2463" s="2"/>
      <c r="BS2463" s="2"/>
      <c r="BV2463" s="2"/>
      <c r="BW2463" s="2"/>
      <c r="BX2463" s="2"/>
      <c r="BY2463" s="2"/>
      <c r="BZ2463" s="2"/>
      <c r="CD2463" s="2"/>
      <c r="CE2463" s="2"/>
      <c r="CF2463" s="2"/>
      <c r="CG2463" s="2"/>
      <c r="CJ2463" s="2"/>
      <c r="CK2463" s="2"/>
      <c r="CL2463" s="2"/>
      <c r="CM2463" s="2"/>
      <c r="CN2463" s="2"/>
      <c r="CR2463" s="2"/>
      <c r="CW2463" s="2"/>
      <c r="CX2463" s="2"/>
    </row>
    <row r="2464" spans="8:102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V2464" s="2"/>
      <c r="W2464" s="2"/>
      <c r="X2464" s="2"/>
      <c r="Y2464" s="2"/>
      <c r="Z2464" s="2"/>
      <c r="AA2464" s="2"/>
      <c r="AD2464" s="2"/>
      <c r="AE2464" s="2"/>
      <c r="AG2464" s="2"/>
      <c r="AH2464" s="2"/>
      <c r="AJ2464" s="2"/>
      <c r="AK2464" s="2"/>
      <c r="AM2464" s="2"/>
      <c r="AO2464" s="2"/>
      <c r="AP2464" s="2"/>
      <c r="AS2464" s="2"/>
      <c r="AV2464" s="2"/>
      <c r="AX2464" s="2"/>
      <c r="AZ2464" s="2"/>
      <c r="BA2464" s="2"/>
      <c r="BB2464" s="2"/>
      <c r="BC2464" s="2"/>
      <c r="BE2464" s="2"/>
      <c r="BG2464" s="2"/>
      <c r="BH2464" s="2"/>
      <c r="BI2464" s="2"/>
      <c r="BJ2464" s="2"/>
      <c r="BL2464" s="2"/>
      <c r="BO2464" s="2"/>
      <c r="BP2464" s="2"/>
      <c r="BQ2464" s="2"/>
      <c r="BR2464" s="2"/>
      <c r="BS2464" s="2"/>
      <c r="BV2464" s="2"/>
      <c r="BW2464" s="2"/>
      <c r="BX2464" s="2"/>
      <c r="BY2464" s="2"/>
      <c r="BZ2464" s="2"/>
      <c r="CD2464" s="2"/>
      <c r="CE2464" s="2"/>
      <c r="CF2464" s="2"/>
      <c r="CG2464" s="2"/>
      <c r="CJ2464" s="2"/>
      <c r="CK2464" s="2"/>
      <c r="CL2464" s="2"/>
      <c r="CM2464" s="2"/>
      <c r="CR2464" s="2"/>
      <c r="CW2464" s="2"/>
      <c r="CX2464" s="2"/>
    </row>
    <row r="2465" spans="8:128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V2465" s="2"/>
      <c r="W2465" s="2"/>
      <c r="X2465" s="2"/>
      <c r="Y2465" s="2"/>
      <c r="Z2465" s="2"/>
      <c r="AA2465" s="2"/>
      <c r="AD2465" s="2"/>
      <c r="AE2465" s="2"/>
      <c r="AG2465" s="2"/>
      <c r="AH2465" s="2"/>
      <c r="AJ2465" s="2"/>
      <c r="AK2465" s="2"/>
      <c r="AM2465" s="2"/>
      <c r="AO2465" s="2"/>
      <c r="AP2465" s="2"/>
      <c r="AS2465" s="2"/>
      <c r="AV2465" s="2"/>
      <c r="AX2465" s="2"/>
      <c r="AZ2465" s="2"/>
      <c r="BA2465" s="2"/>
      <c r="BB2465" s="2"/>
      <c r="BC2465" s="2"/>
      <c r="BE2465" s="2"/>
      <c r="BG2465" s="2"/>
      <c r="BH2465" s="2"/>
      <c r="BI2465" s="2"/>
      <c r="BJ2465" s="2"/>
      <c r="BL2465" s="2"/>
      <c r="BO2465" s="2"/>
      <c r="BP2465" s="2"/>
      <c r="BQ2465" s="2"/>
      <c r="BR2465" s="2"/>
      <c r="BS2465" s="2"/>
      <c r="BV2465" s="2"/>
      <c r="BW2465" s="2"/>
      <c r="BX2465" s="2"/>
      <c r="BY2465" s="2"/>
      <c r="BZ2465" s="2"/>
      <c r="CD2465" s="2"/>
      <c r="CE2465" s="2"/>
      <c r="CF2465" s="2"/>
      <c r="CG2465" s="2"/>
      <c r="CJ2465" s="2"/>
      <c r="CK2465" s="2"/>
      <c r="CL2465" s="2"/>
      <c r="CM2465" s="2"/>
      <c r="CR2465" s="2"/>
      <c r="CW2465" s="2"/>
      <c r="CX2465" s="2"/>
    </row>
    <row r="2466" spans="8:128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V2466" s="2"/>
      <c r="W2466" s="2"/>
      <c r="X2466" s="2"/>
      <c r="Y2466" s="2"/>
      <c r="Z2466" s="2"/>
      <c r="AA2466" s="2"/>
      <c r="AD2466" s="2"/>
      <c r="AE2466" s="2"/>
      <c r="AG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R2466" s="2"/>
      <c r="CW2466" s="2"/>
      <c r="CX2466" s="2"/>
    </row>
    <row r="2467" spans="8:128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G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R2467" s="2"/>
      <c r="CW2467" s="2"/>
      <c r="CX2467" s="2"/>
    </row>
    <row r="2468" spans="8:128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G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R2468" s="2"/>
      <c r="CW2468" s="2"/>
      <c r="CX2468" s="2"/>
    </row>
    <row r="2469" spans="8:128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28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Y2470" s="2"/>
      <c r="AA2470" s="2"/>
      <c r="AD2470" s="2"/>
      <c r="AE2470" s="2"/>
      <c r="AG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28" x14ac:dyDescent="0.2">
      <c r="H2471" s="2"/>
      <c r="I2471" s="2"/>
      <c r="J2471" s="2"/>
      <c r="K2471" s="2"/>
      <c r="N2471" s="2"/>
      <c r="O2471" s="2"/>
      <c r="P2471" s="2"/>
      <c r="Q2471" s="2"/>
      <c r="R2471" s="2"/>
      <c r="S2471" s="2"/>
      <c r="T2471" s="2"/>
      <c r="V2471" s="2"/>
      <c r="W2471" s="2"/>
      <c r="Y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28" x14ac:dyDescent="0.2">
      <c r="H2472" s="2"/>
      <c r="I2472" s="2"/>
      <c r="J2472" s="2"/>
      <c r="K2472" s="2"/>
      <c r="N2472" s="2"/>
      <c r="O2472" s="2"/>
      <c r="P2472" s="2"/>
      <c r="Q2472" s="2"/>
      <c r="R2472" s="2"/>
      <c r="S2472" s="2"/>
      <c r="T2472" s="2"/>
      <c r="V2472" s="2"/>
      <c r="W2472" s="2"/>
      <c r="Y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28" x14ac:dyDescent="0.2">
      <c r="H2473" s="2"/>
      <c r="O2473" s="2"/>
      <c r="S2473" s="2"/>
      <c r="T2473" s="2"/>
      <c r="V2473" s="2"/>
      <c r="Y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28" x14ac:dyDescent="0.2">
      <c r="H2474" s="2"/>
      <c r="S2474" s="2"/>
      <c r="T2474" s="2"/>
      <c r="V2474" s="2"/>
      <c r="Y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28" x14ac:dyDescent="0.2">
      <c r="S2475" s="2"/>
      <c r="T2475" s="2"/>
      <c r="V2475" s="2"/>
      <c r="Y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J2475" s="2"/>
      <c r="BL2475" s="2"/>
      <c r="BO2475" s="2"/>
      <c r="BP2475" s="2"/>
      <c r="BQ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28" x14ac:dyDescent="0.2">
      <c r="S2476" s="2"/>
      <c r="T2476" s="2"/>
      <c r="V2476" s="2"/>
      <c r="Y2476" s="2"/>
      <c r="AG2476" s="2"/>
      <c r="AJ2476" s="2"/>
      <c r="AK2476" s="2"/>
      <c r="AM2476" s="2"/>
      <c r="AO2476" s="2"/>
      <c r="AP2476" s="2"/>
      <c r="AZ2476" s="2"/>
      <c r="BA2476" s="2"/>
      <c r="BH2476" s="2"/>
      <c r="BO2476" s="2"/>
      <c r="BP2476" s="2"/>
      <c r="CD2476" s="2"/>
      <c r="CE2476" s="2"/>
      <c r="CF2476" s="2"/>
      <c r="CW2476" s="2"/>
      <c r="CX2476" s="2"/>
    </row>
    <row r="2477" spans="8:128" x14ac:dyDescent="0.2">
      <c r="AG2477" s="2"/>
      <c r="AK2477" s="2"/>
      <c r="AM2477" s="2"/>
      <c r="AP2477" s="2"/>
      <c r="AZ2477" s="2"/>
      <c r="BA2477" s="2"/>
      <c r="BO2477" s="2"/>
      <c r="BP2477" s="2"/>
      <c r="CD2477" s="2"/>
      <c r="CE2477" s="2"/>
      <c r="CF2477" s="2"/>
      <c r="CW2477" s="2"/>
    </row>
    <row r="2478" spans="8:128" x14ac:dyDescent="0.2">
      <c r="H2478" s="47"/>
      <c r="I2478" s="47"/>
      <c r="J2478" s="47"/>
      <c r="K2478" s="47"/>
      <c r="L2478" s="47"/>
      <c r="M2478" s="47"/>
      <c r="N2478" s="47"/>
      <c r="O2478" s="47"/>
      <c r="P2478" s="47"/>
      <c r="Q2478" s="47"/>
      <c r="R2478" s="47"/>
      <c r="S2478" s="47"/>
      <c r="T2478" s="47"/>
      <c r="U2478" s="47"/>
      <c r="V2478" s="47"/>
      <c r="W2478" s="47"/>
      <c r="X2478" s="47"/>
      <c r="Y2478" s="47"/>
      <c r="Z2478" s="47"/>
      <c r="AA2478" s="47"/>
      <c r="AB2478" s="47"/>
      <c r="AC2478" s="47"/>
      <c r="AD2478" s="47"/>
      <c r="AE2478" s="47"/>
      <c r="AF2478" s="47"/>
      <c r="AG2478" s="47"/>
      <c r="AH2478" s="47"/>
      <c r="AI2478" s="47"/>
      <c r="AJ2478" s="47"/>
      <c r="AK2478" s="47"/>
      <c r="AL2478" s="47"/>
      <c r="AM2478" s="47"/>
      <c r="AN2478" s="47"/>
      <c r="AO2478" s="47"/>
      <c r="AP2478" s="47"/>
      <c r="AQ2478" s="47"/>
      <c r="AR2478" s="47"/>
      <c r="AS2478" s="47"/>
      <c r="AT2478" s="47"/>
      <c r="AU2478" s="47"/>
      <c r="AV2478" s="47"/>
      <c r="AW2478" s="47"/>
      <c r="AX2478" s="47"/>
      <c r="AY2478" s="47"/>
      <c r="AZ2478" s="47"/>
      <c r="BA2478" s="47"/>
      <c r="BB2478" s="47"/>
      <c r="BC2478" s="47"/>
      <c r="BD2478" s="47"/>
      <c r="BE2478" s="47"/>
      <c r="BF2478" s="47"/>
      <c r="BG2478" s="47"/>
      <c r="BH2478" s="47"/>
      <c r="BI2478" s="47"/>
      <c r="BJ2478" s="47"/>
      <c r="BK2478" s="47"/>
      <c r="BL2478" s="47"/>
      <c r="BM2478" s="47"/>
      <c r="BN2478" s="47"/>
      <c r="BO2478" s="47"/>
      <c r="BP2478" s="47"/>
      <c r="BQ2478" s="47"/>
      <c r="BR2478" s="47"/>
      <c r="BS2478" s="47"/>
      <c r="BT2478" s="47"/>
      <c r="BU2478" s="47"/>
      <c r="BV2478" s="47"/>
      <c r="BW2478" s="47"/>
      <c r="BX2478" s="47"/>
      <c r="BY2478" s="47"/>
      <c r="BZ2478" s="47"/>
      <c r="CA2478" s="47"/>
      <c r="CB2478" s="47"/>
      <c r="CC2478" s="47"/>
      <c r="CD2478" s="47"/>
      <c r="CE2478" s="47"/>
      <c r="CF2478" s="47"/>
      <c r="CG2478" s="47"/>
      <c r="CH2478" s="47"/>
      <c r="CI2478" s="47"/>
      <c r="CJ2478" s="47"/>
      <c r="CK2478" s="47"/>
      <c r="CL2478" s="47"/>
      <c r="CM2478" s="47"/>
      <c r="CN2478" s="47"/>
      <c r="CO2478" s="47"/>
      <c r="CP2478" s="47"/>
      <c r="CQ2478" s="47"/>
      <c r="CR2478" s="47"/>
      <c r="CS2478" s="47"/>
      <c r="CT2478" s="47"/>
      <c r="CU2478" s="47"/>
      <c r="CV2478" s="47"/>
      <c r="CW2478" s="47"/>
      <c r="CX2478" s="47"/>
      <c r="CY2478" s="47">
        <f t="shared" ref="CY2478:DG2478" si="9">SUM(CY2458:CY2477)</f>
        <v>0</v>
      </c>
      <c r="CZ2478" s="47">
        <f t="shared" si="9"/>
        <v>0</v>
      </c>
      <c r="DA2478" s="47">
        <f t="shared" si="9"/>
        <v>0</v>
      </c>
      <c r="DB2478" s="47">
        <f t="shared" si="9"/>
        <v>0</v>
      </c>
      <c r="DC2478" s="47">
        <f t="shared" si="9"/>
        <v>0</v>
      </c>
      <c r="DD2478" s="47">
        <f t="shared" si="9"/>
        <v>0</v>
      </c>
      <c r="DE2478" s="47">
        <f t="shared" si="9"/>
        <v>0</v>
      </c>
      <c r="DF2478" s="47">
        <f t="shared" si="9"/>
        <v>0</v>
      </c>
      <c r="DG2478" s="47">
        <f t="shared" si="9"/>
        <v>0</v>
      </c>
      <c r="DH2478" s="47"/>
      <c r="DI2478" s="47"/>
      <c r="DJ2478" s="47"/>
      <c r="DK2478" s="47"/>
      <c r="DL2478" s="47"/>
      <c r="DM2478" s="47"/>
      <c r="DN2478" s="47"/>
      <c r="DO2478" s="47"/>
      <c r="DP2478" s="47"/>
      <c r="DQ2478" s="47"/>
      <c r="DR2478" s="47"/>
      <c r="DS2478" s="47"/>
      <c r="DT2478" s="47"/>
      <c r="DU2478" s="47"/>
      <c r="DV2478" s="47"/>
      <c r="DW2478" s="47"/>
      <c r="DX2478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95"/>
  <sheetViews>
    <sheetView showGridLines="0" zoomScale="120" zoomScaleNormal="120" workbookViewId="0">
      <selection activeCell="F33" sqref="F33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7" x14ac:dyDescent="0.2">
      <c r="A1" s="20"/>
      <c r="B1" s="20"/>
      <c r="C1" s="20"/>
      <c r="D1" s="20"/>
      <c r="E1" s="20"/>
      <c r="F1" s="20"/>
    </row>
    <row r="2" spans="1:7" x14ac:dyDescent="0.2">
      <c r="A2" s="464" t="s">
        <v>313</v>
      </c>
      <c r="B2" s="464"/>
      <c r="C2" s="464"/>
      <c r="D2" s="464"/>
      <c r="E2" s="464"/>
      <c r="F2" s="464"/>
    </row>
    <row r="3" spans="1:7" x14ac:dyDescent="0.2">
      <c r="A3" s="465" t="s">
        <v>59</v>
      </c>
      <c r="B3" s="465"/>
      <c r="C3" s="465"/>
      <c r="D3" s="465"/>
      <c r="E3" s="465"/>
      <c r="F3" s="465"/>
    </row>
    <row r="4" spans="1:7" x14ac:dyDescent="0.2">
      <c r="A4" s="465" t="s">
        <v>130</v>
      </c>
      <c r="B4" s="465"/>
      <c r="C4" s="465"/>
      <c r="D4" s="465"/>
      <c r="E4" s="465"/>
      <c r="F4" s="465"/>
    </row>
    <row r="5" spans="1:7" x14ac:dyDescent="0.2">
      <c r="A5" s="465" t="s">
        <v>132</v>
      </c>
      <c r="B5" s="465"/>
      <c r="C5" s="465"/>
      <c r="D5" s="465"/>
      <c r="E5" s="465"/>
      <c r="F5" s="465"/>
    </row>
    <row r="6" spans="1:7" x14ac:dyDescent="0.2">
      <c r="A6" s="465" t="s">
        <v>124</v>
      </c>
      <c r="B6" s="465"/>
      <c r="C6" s="465"/>
      <c r="D6" s="465"/>
      <c r="E6" s="465"/>
      <c r="F6" s="465"/>
    </row>
    <row r="7" spans="1:7" x14ac:dyDescent="0.2">
      <c r="A7" s="202" t="s">
        <v>229</v>
      </c>
      <c r="B7" s="202"/>
      <c r="C7" s="202"/>
      <c r="D7" s="202"/>
      <c r="E7" s="202"/>
      <c r="F7" s="202"/>
    </row>
    <row r="8" spans="1:7" ht="13.5" thickBot="1" x14ac:dyDescent="0.25">
      <c r="A8" s="21"/>
      <c r="B8" s="21"/>
      <c r="C8" s="21"/>
      <c r="D8" s="171"/>
      <c r="E8" s="21"/>
      <c r="F8" s="21"/>
    </row>
    <row r="9" spans="1:7" x14ac:dyDescent="0.2">
      <c r="A9" s="458" t="s">
        <v>63</v>
      </c>
      <c r="B9" s="460" t="s">
        <v>64</v>
      </c>
      <c r="C9" s="22" t="s">
        <v>65</v>
      </c>
      <c r="D9" s="155" t="s">
        <v>66</v>
      </c>
      <c r="E9" s="24" t="s">
        <v>67</v>
      </c>
      <c r="F9" s="460" t="s">
        <v>17</v>
      </c>
      <c r="G9" s="211"/>
    </row>
    <row r="10" spans="1:7" ht="13.5" thickBot="1" x14ac:dyDescent="0.25">
      <c r="A10" s="459"/>
      <c r="B10" s="461"/>
      <c r="C10" s="25" t="s">
        <v>68</v>
      </c>
      <c r="D10" s="156" t="s">
        <v>69</v>
      </c>
      <c r="E10" s="27" t="s">
        <v>70</v>
      </c>
      <c r="F10" s="463"/>
      <c r="G10" s="40"/>
    </row>
    <row r="11" spans="1:7" x14ac:dyDescent="0.2">
      <c r="A11" s="28">
        <v>51</v>
      </c>
      <c r="B11" s="29" t="s">
        <v>71</v>
      </c>
      <c r="C11" s="174">
        <f>SUM(C12+C15+C17)</f>
        <v>14561.8</v>
      </c>
      <c r="D11" s="174">
        <f>SUM(D12+D15+D17)</f>
        <v>4494.75</v>
      </c>
      <c r="E11" s="174">
        <f>SUM(E12+E15+E17)</f>
        <v>0</v>
      </c>
      <c r="F11" s="174">
        <f>SUM(F12+F15+F17)</f>
        <v>19056.55</v>
      </c>
      <c r="G11" s="40"/>
    </row>
    <row r="12" spans="1:7" x14ac:dyDescent="0.2">
      <c r="A12" s="30">
        <v>511</v>
      </c>
      <c r="B12" s="31" t="s">
        <v>153</v>
      </c>
      <c r="C12" s="163">
        <f>SUM(C13:C14)</f>
        <v>12777.55</v>
      </c>
      <c r="D12" s="163">
        <f>SUM(D13:D14)</f>
        <v>3900</v>
      </c>
      <c r="E12" s="163">
        <f>SUM(E13:E14)</f>
        <v>0</v>
      </c>
      <c r="F12" s="163">
        <f>SUM(F13:F14)</f>
        <v>16677.55</v>
      </c>
      <c r="G12" s="40"/>
    </row>
    <row r="13" spans="1:7" x14ac:dyDescent="0.2">
      <c r="A13" s="32">
        <v>51101</v>
      </c>
      <c r="B13" s="256" t="s">
        <v>72</v>
      </c>
      <c r="C13" s="164">
        <f>F13-D13</f>
        <v>11700</v>
      </c>
      <c r="D13" s="164">
        <f>'[1]Admin. de Mercado y pol'!$I$15*3</f>
        <v>3900</v>
      </c>
      <c r="E13" s="164"/>
      <c r="F13" s="52">
        <f>+'[2]Admin. de Mercado y pol'!$L$15</f>
        <v>15600</v>
      </c>
      <c r="G13" s="40"/>
    </row>
    <row r="14" spans="1:7" x14ac:dyDescent="0.2">
      <c r="A14" s="32">
        <v>51103</v>
      </c>
      <c r="B14" s="192" t="s">
        <v>73</v>
      </c>
      <c r="C14" s="164">
        <f>+'[2]Admin. de Mercado y pol'!$M$15</f>
        <v>1077.55</v>
      </c>
      <c r="D14" s="164"/>
      <c r="E14" s="164"/>
      <c r="F14" s="52">
        <f t="shared" ref="F14" si="0">SUM(C14:E14)</f>
        <v>1077.55</v>
      </c>
      <c r="G14" s="40"/>
    </row>
    <row r="15" spans="1:7" x14ac:dyDescent="0.2">
      <c r="A15" s="30">
        <v>514</v>
      </c>
      <c r="B15" s="29" t="s">
        <v>76</v>
      </c>
      <c r="C15" s="163">
        <f>SUM(C16)</f>
        <v>994.5</v>
      </c>
      <c r="D15" s="163">
        <f t="shared" ref="D15:F15" si="1">SUM(D16)</f>
        <v>331.5</v>
      </c>
      <c r="E15" s="163">
        <f t="shared" si="1"/>
        <v>0</v>
      </c>
      <c r="F15" s="163">
        <f t="shared" si="1"/>
        <v>1326</v>
      </c>
      <c r="G15" s="40"/>
    </row>
    <row r="16" spans="1:7" x14ac:dyDescent="0.2">
      <c r="A16" s="35">
        <v>51401</v>
      </c>
      <c r="B16" s="38" t="s">
        <v>77</v>
      </c>
      <c r="C16" s="164">
        <f>F16-D16</f>
        <v>994.5</v>
      </c>
      <c r="D16" s="164">
        <v>331.5</v>
      </c>
      <c r="E16" s="164"/>
      <c r="F16" s="164">
        <f>+'[2]Admin. de Mercado y pol'!$L$19+'[2]Admin. de Mercado y pol'!$L$21</f>
        <v>1326</v>
      </c>
      <c r="G16" s="40"/>
    </row>
    <row r="17" spans="1:7" x14ac:dyDescent="0.2">
      <c r="A17" s="30">
        <v>515</v>
      </c>
      <c r="B17" s="37" t="s">
        <v>78</v>
      </c>
      <c r="C17" s="163">
        <f>SUM(C18:C18)</f>
        <v>789.75</v>
      </c>
      <c r="D17" s="163">
        <f>SUM(D18:D18)</f>
        <v>263.25</v>
      </c>
      <c r="E17" s="163">
        <f>SUM(E18:E18)</f>
        <v>0</v>
      </c>
      <c r="F17" s="163">
        <f>SUM(F18:F18)</f>
        <v>1053</v>
      </c>
      <c r="G17" s="40"/>
    </row>
    <row r="18" spans="1:7" x14ac:dyDescent="0.2">
      <c r="A18" s="35">
        <v>51501</v>
      </c>
      <c r="B18" s="38" t="s">
        <v>77</v>
      </c>
      <c r="C18" s="164">
        <f>F18-D18</f>
        <v>789.75</v>
      </c>
      <c r="D18" s="164">
        <f>'[1]Admin. de Mercado y pol'!$J$15*3</f>
        <v>263.25</v>
      </c>
      <c r="E18" s="164"/>
      <c r="F18" s="164">
        <f>+'[2]Admin. de Mercado y pol'!$L$20</f>
        <v>1053</v>
      </c>
      <c r="G18" s="40"/>
    </row>
    <row r="19" spans="1:7" x14ac:dyDescent="0.2">
      <c r="A19" s="30">
        <v>54</v>
      </c>
      <c r="B19" s="37" t="s">
        <v>80</v>
      </c>
      <c r="C19" s="163">
        <f>SUM(C20+C30+C35+C37)</f>
        <v>10862.6</v>
      </c>
      <c r="D19" s="163">
        <f>SUM(D20+D30+D35+D37)</f>
        <v>2150</v>
      </c>
      <c r="E19" s="163">
        <f>SUM(E20+E30+E35+E37)</f>
        <v>0</v>
      </c>
      <c r="F19" s="163">
        <f>SUM(F20+F30+F35+F37)</f>
        <v>13012.6</v>
      </c>
      <c r="G19" s="40"/>
    </row>
    <row r="20" spans="1:7" x14ac:dyDescent="0.2">
      <c r="A20" s="30">
        <v>541</v>
      </c>
      <c r="B20" s="37" t="s">
        <v>154</v>
      </c>
      <c r="C20" s="51">
        <f>SUM(C21:C29)</f>
        <v>8020.6</v>
      </c>
      <c r="D20" s="51">
        <f>SUM(D21:D29)</f>
        <v>0</v>
      </c>
      <c r="E20" s="51">
        <f>SUM(E21:E29)</f>
        <v>0</v>
      </c>
      <c r="F20" s="51">
        <f>SUM(F21:F29)</f>
        <v>8020.6</v>
      </c>
      <c r="G20" s="39"/>
    </row>
    <row r="21" spans="1:7" x14ac:dyDescent="0.2">
      <c r="A21" s="35">
        <v>54105</v>
      </c>
      <c r="B21" s="38" t="s">
        <v>84</v>
      </c>
      <c r="C21" s="52">
        <v>42.25</v>
      </c>
      <c r="D21" s="52"/>
      <c r="E21" s="52"/>
      <c r="F21" s="52">
        <f t="shared" ref="F21:F36" si="2">SUM(C21:E21)</f>
        <v>42.25</v>
      </c>
      <c r="G21" s="40"/>
    </row>
    <row r="22" spans="1:7" x14ac:dyDescent="0.2">
      <c r="A22" s="35">
        <v>54110</v>
      </c>
      <c r="B22" s="38" t="s">
        <v>87</v>
      </c>
      <c r="C22" s="52">
        <v>672</v>
      </c>
      <c r="D22" s="52"/>
      <c r="E22" s="52"/>
      <c r="F22" s="52">
        <f t="shared" si="2"/>
        <v>672</v>
      </c>
      <c r="G22" s="212"/>
    </row>
    <row r="23" spans="1:7" x14ac:dyDescent="0.2">
      <c r="A23" s="35">
        <v>54111</v>
      </c>
      <c r="B23" s="38" t="s">
        <v>269</v>
      </c>
      <c r="C23" s="164">
        <v>3000</v>
      </c>
      <c r="D23" s="52"/>
      <c r="E23" s="52"/>
      <c r="F23" s="52">
        <f t="shared" si="2"/>
        <v>3000</v>
      </c>
      <c r="G23" s="212"/>
    </row>
    <row r="24" spans="1:7" x14ac:dyDescent="0.2">
      <c r="A24" s="35">
        <v>54112</v>
      </c>
      <c r="B24" s="38" t="s">
        <v>241</v>
      </c>
      <c r="C24" s="52">
        <v>471</v>
      </c>
      <c r="D24" s="52"/>
      <c r="E24" s="52"/>
      <c r="F24" s="52">
        <f t="shared" si="2"/>
        <v>471</v>
      </c>
      <c r="G24" s="182"/>
    </row>
    <row r="25" spans="1:7" x14ac:dyDescent="0.2">
      <c r="A25" s="35">
        <v>54114</v>
      </c>
      <c r="B25" s="38" t="s">
        <v>88</v>
      </c>
      <c r="C25" s="52">
        <v>50</v>
      </c>
      <c r="D25" s="52"/>
      <c r="E25" s="52"/>
      <c r="F25" s="52">
        <f t="shared" si="2"/>
        <v>50</v>
      </c>
      <c r="G25" s="40"/>
    </row>
    <row r="26" spans="1:7" x14ac:dyDescent="0.2">
      <c r="A26" s="35">
        <v>54115</v>
      </c>
      <c r="B26" s="38" t="s">
        <v>89</v>
      </c>
      <c r="C26" s="52">
        <v>50</v>
      </c>
      <c r="D26" s="52"/>
      <c r="E26" s="52"/>
      <c r="F26" s="52">
        <f t="shared" si="2"/>
        <v>50</v>
      </c>
      <c r="G26" s="40"/>
    </row>
    <row r="27" spans="1:7" x14ac:dyDescent="0.2">
      <c r="A27" s="35">
        <v>54118</v>
      </c>
      <c r="B27" s="38" t="s">
        <v>251</v>
      </c>
      <c r="C27" s="52">
        <v>2915.35</v>
      </c>
      <c r="D27" s="52"/>
      <c r="E27" s="52"/>
      <c r="F27" s="52">
        <f t="shared" si="2"/>
        <v>2915.35</v>
      </c>
      <c r="G27" s="40"/>
    </row>
    <row r="28" spans="1:7" x14ac:dyDescent="0.2">
      <c r="A28" s="35">
        <v>54119</v>
      </c>
      <c r="B28" s="38" t="s">
        <v>252</v>
      </c>
      <c r="C28" s="52">
        <v>714</v>
      </c>
      <c r="D28" s="52"/>
      <c r="E28" s="52"/>
      <c r="F28" s="52">
        <f t="shared" si="2"/>
        <v>714</v>
      </c>
      <c r="G28" s="212"/>
    </row>
    <row r="29" spans="1:7" x14ac:dyDescent="0.2">
      <c r="A29" s="35">
        <v>54199</v>
      </c>
      <c r="B29" s="38" t="s">
        <v>90</v>
      </c>
      <c r="C29" s="52">
        <v>106</v>
      </c>
      <c r="D29" s="52"/>
      <c r="E29" s="52"/>
      <c r="F29" s="52">
        <f t="shared" si="2"/>
        <v>106</v>
      </c>
      <c r="G29" s="212"/>
    </row>
    <row r="30" spans="1:7" x14ac:dyDescent="0.2">
      <c r="A30" s="30">
        <v>543</v>
      </c>
      <c r="B30" s="37" t="s">
        <v>155</v>
      </c>
      <c r="C30" s="51">
        <f>SUM(C31:C34)</f>
        <v>2542</v>
      </c>
      <c r="D30" s="51">
        <f>SUM(D31:D34)</f>
        <v>2050</v>
      </c>
      <c r="E30" s="51">
        <f>SUM(E31:E34)</f>
        <v>0</v>
      </c>
      <c r="F30" s="51">
        <f>SUM(F31:F34)</f>
        <v>4592</v>
      </c>
      <c r="G30" s="184"/>
    </row>
    <row r="31" spans="1:7" x14ac:dyDescent="0.2">
      <c r="A31" s="35">
        <v>54301</v>
      </c>
      <c r="B31" s="38" t="s">
        <v>95</v>
      </c>
      <c r="C31" s="52">
        <v>1362</v>
      </c>
      <c r="D31" s="52"/>
      <c r="E31" s="52"/>
      <c r="F31" s="52">
        <f t="shared" si="2"/>
        <v>1362</v>
      </c>
      <c r="G31" s="212"/>
    </row>
    <row r="32" spans="1:7" x14ac:dyDescent="0.2">
      <c r="A32" s="35">
        <v>54305</v>
      </c>
      <c r="B32" s="38" t="s">
        <v>97</v>
      </c>
      <c r="C32" s="164">
        <v>0</v>
      </c>
      <c r="D32" s="52">
        <v>2050</v>
      </c>
      <c r="E32" s="52"/>
      <c r="F32" s="52">
        <f t="shared" si="2"/>
        <v>2050</v>
      </c>
      <c r="G32" s="212"/>
    </row>
    <row r="33" spans="1:8" x14ac:dyDescent="0.2">
      <c r="A33" s="35">
        <v>54307</v>
      </c>
      <c r="B33" s="38" t="s">
        <v>98</v>
      </c>
      <c r="C33" s="52">
        <v>400</v>
      </c>
      <c r="D33" s="52"/>
      <c r="E33" s="52"/>
      <c r="F33" s="52">
        <f t="shared" si="2"/>
        <v>400</v>
      </c>
      <c r="G33" s="183"/>
    </row>
    <row r="34" spans="1:8" x14ac:dyDescent="0.2">
      <c r="A34" s="35">
        <v>54313</v>
      </c>
      <c r="B34" s="38" t="s">
        <v>128</v>
      </c>
      <c r="C34" s="52">
        <v>780</v>
      </c>
      <c r="D34" s="52"/>
      <c r="E34" s="52"/>
      <c r="F34" s="52">
        <f t="shared" si="2"/>
        <v>780</v>
      </c>
      <c r="G34" s="183"/>
      <c r="H34" s="40"/>
    </row>
    <row r="35" spans="1:8" x14ac:dyDescent="0.2">
      <c r="A35" s="30">
        <v>544</v>
      </c>
      <c r="B35" s="37" t="s">
        <v>156</v>
      </c>
      <c r="C35" s="51">
        <f>SUM(C36)</f>
        <v>0</v>
      </c>
      <c r="D35" s="51">
        <f t="shared" ref="D35:F35" si="3">SUM(D36)</f>
        <v>100</v>
      </c>
      <c r="E35" s="51">
        <f t="shared" si="3"/>
        <v>0</v>
      </c>
      <c r="F35" s="51">
        <f t="shared" si="3"/>
        <v>100</v>
      </c>
      <c r="G35" s="183"/>
    </row>
    <row r="36" spans="1:8" x14ac:dyDescent="0.2">
      <c r="A36" s="35">
        <v>54401</v>
      </c>
      <c r="B36" s="38" t="s">
        <v>101</v>
      </c>
      <c r="C36" s="52"/>
      <c r="D36" s="52">
        <v>100</v>
      </c>
      <c r="E36" s="52"/>
      <c r="F36" s="52">
        <f t="shared" si="2"/>
        <v>100</v>
      </c>
      <c r="G36" s="183"/>
    </row>
    <row r="37" spans="1:8" x14ac:dyDescent="0.2">
      <c r="A37" s="30">
        <v>545</v>
      </c>
      <c r="B37" s="37" t="s">
        <v>160</v>
      </c>
      <c r="C37" s="51">
        <f>SUM(C38)</f>
        <v>300</v>
      </c>
      <c r="D37" s="51">
        <f t="shared" ref="D37" si="4">SUM(D38)</f>
        <v>0</v>
      </c>
      <c r="E37" s="51">
        <f t="shared" ref="E37" si="5">SUM(E38)</f>
        <v>0</v>
      </c>
      <c r="F37" s="51">
        <f t="shared" ref="F37" si="6">SUM(F38)</f>
        <v>300</v>
      </c>
      <c r="G37" s="183"/>
    </row>
    <row r="38" spans="1:8" x14ac:dyDescent="0.2">
      <c r="A38" s="35">
        <v>54505</v>
      </c>
      <c r="B38" s="38" t="s">
        <v>139</v>
      </c>
      <c r="C38" s="52">
        <v>300</v>
      </c>
      <c r="D38" s="52"/>
      <c r="E38" s="52"/>
      <c r="F38" s="52">
        <f t="shared" ref="F38" si="7">SUM(C38:E38)</f>
        <v>300</v>
      </c>
      <c r="G38" s="183"/>
      <c r="H38" s="40"/>
    </row>
    <row r="39" spans="1:8" x14ac:dyDescent="0.2">
      <c r="A39" s="30">
        <v>55</v>
      </c>
      <c r="B39" s="37" t="s">
        <v>104</v>
      </c>
      <c r="C39" s="51">
        <f>SUM(C40)</f>
        <v>165</v>
      </c>
      <c r="D39" s="51">
        <f t="shared" ref="D39:F39" si="8">SUM(D40)</f>
        <v>0</v>
      </c>
      <c r="E39" s="51">
        <f t="shared" si="8"/>
        <v>0</v>
      </c>
      <c r="F39" s="51">
        <f t="shared" si="8"/>
        <v>165</v>
      </c>
      <c r="G39" s="183"/>
    </row>
    <row r="40" spans="1:8" x14ac:dyDescent="0.2">
      <c r="A40" s="30">
        <v>556</v>
      </c>
      <c r="B40" s="37" t="s">
        <v>158</v>
      </c>
      <c r="C40" s="51">
        <f>SUM(C41:C41)</f>
        <v>165</v>
      </c>
      <c r="D40" s="51">
        <f>SUM(D41:D41)</f>
        <v>0</v>
      </c>
      <c r="E40" s="51">
        <f>SUM(E41:E41)</f>
        <v>0</v>
      </c>
      <c r="F40" s="51">
        <f>SUM(F41:F41)</f>
        <v>165</v>
      </c>
      <c r="G40" s="188"/>
    </row>
    <row r="41" spans="1:8" x14ac:dyDescent="0.2">
      <c r="A41" s="191">
        <v>55601</v>
      </c>
      <c r="B41" s="192" t="s">
        <v>105</v>
      </c>
      <c r="C41" s="164">
        <v>165</v>
      </c>
      <c r="D41" s="164"/>
      <c r="E41" s="52"/>
      <c r="F41" s="52">
        <f t="shared" ref="F41" si="9">SUM(C41:E41)</f>
        <v>165</v>
      </c>
      <c r="G41" s="188"/>
    </row>
    <row r="42" spans="1:8" x14ac:dyDescent="0.2">
      <c r="A42" s="30">
        <v>61</v>
      </c>
      <c r="B42" s="37" t="s">
        <v>110</v>
      </c>
      <c r="C42" s="51">
        <f>SUM(C43)</f>
        <v>1000</v>
      </c>
      <c r="D42" s="51">
        <f t="shared" ref="D42:F42" si="10">SUM(D43)</f>
        <v>0</v>
      </c>
      <c r="E42" s="51">
        <f t="shared" si="10"/>
        <v>0</v>
      </c>
      <c r="F42" s="51">
        <f t="shared" si="10"/>
        <v>1000</v>
      </c>
      <c r="G42" s="188"/>
    </row>
    <row r="43" spans="1:8" x14ac:dyDescent="0.2">
      <c r="A43" s="30">
        <v>611</v>
      </c>
      <c r="B43" s="37" t="s">
        <v>163</v>
      </c>
      <c r="C43" s="51">
        <f>SUM(C44:C46)</f>
        <v>1000</v>
      </c>
      <c r="D43" s="51">
        <f>SUM(D44:D46)</f>
        <v>0</v>
      </c>
      <c r="E43" s="51">
        <f>SUM(E44:E46)</f>
        <v>0</v>
      </c>
      <c r="F43" s="51">
        <f>SUM(F44:F46)</f>
        <v>1000</v>
      </c>
      <c r="G43" s="188"/>
    </row>
    <row r="44" spans="1:8" x14ac:dyDescent="0.2">
      <c r="A44" s="35">
        <v>61101</v>
      </c>
      <c r="B44" s="38" t="s">
        <v>112</v>
      </c>
      <c r="C44" s="52">
        <v>300</v>
      </c>
      <c r="D44" s="52"/>
      <c r="E44" s="52"/>
      <c r="F44" s="52">
        <f t="shared" ref="F44:F46" si="11">SUM(C44:E44)</f>
        <v>300</v>
      </c>
      <c r="G44" s="183"/>
    </row>
    <row r="45" spans="1:8" x14ac:dyDescent="0.2">
      <c r="A45" s="35">
        <v>61102</v>
      </c>
      <c r="B45" s="38" t="s">
        <v>113</v>
      </c>
      <c r="C45" s="52">
        <v>200</v>
      </c>
      <c r="D45" s="52"/>
      <c r="E45" s="52"/>
      <c r="F45" s="52">
        <f t="shared" si="11"/>
        <v>200</v>
      </c>
      <c r="G45" s="183"/>
    </row>
    <row r="46" spans="1:8" x14ac:dyDescent="0.2">
      <c r="A46" s="35">
        <v>61199</v>
      </c>
      <c r="B46" s="38" t="s">
        <v>115</v>
      </c>
      <c r="C46" s="52">
        <v>500</v>
      </c>
      <c r="D46" s="52"/>
      <c r="E46" s="52"/>
      <c r="F46" s="52">
        <f t="shared" si="11"/>
        <v>500</v>
      </c>
      <c r="G46" s="183"/>
    </row>
    <row r="47" spans="1:8" x14ac:dyDescent="0.2">
      <c r="A47" s="35"/>
      <c r="B47" s="37" t="s">
        <v>119</v>
      </c>
      <c r="C47" s="51">
        <f>SUM(C11+C19+C39+C42)</f>
        <v>26589.4</v>
      </c>
      <c r="D47" s="51">
        <f>SUM(D11+D19+D39+D42)</f>
        <v>6644.75</v>
      </c>
      <c r="E47" s="51">
        <f>SUM(E11+E19+E39+E42)</f>
        <v>0</v>
      </c>
      <c r="F47" s="51">
        <f>SUM(F11+F19+F39+F42)</f>
        <v>33234.15</v>
      </c>
      <c r="G47" s="213"/>
      <c r="H47" s="214"/>
    </row>
    <row r="48" spans="1:8" x14ac:dyDescent="0.2">
      <c r="A48" s="35"/>
      <c r="B48" s="38"/>
      <c r="C48" s="52"/>
      <c r="D48" s="52"/>
      <c r="E48" s="52"/>
      <c r="F48" s="52"/>
      <c r="G48" s="215"/>
      <c r="H48" s="216"/>
    </row>
    <row r="49" spans="1:9" x14ac:dyDescent="0.2">
      <c r="A49" s="30"/>
      <c r="B49" s="37" t="s">
        <v>120</v>
      </c>
      <c r="C49" s="51">
        <f>SUM(C11+C19+C39+C42)</f>
        <v>26589.4</v>
      </c>
      <c r="D49" s="51">
        <f>SUM(D11+D19+D39+D42)</f>
        <v>6644.75</v>
      </c>
      <c r="E49" s="51">
        <f>SUM(E11+E19+E39+E42)</f>
        <v>0</v>
      </c>
      <c r="F49" s="51">
        <f>SUM(F11+F19+F39+F42)</f>
        <v>33234.15</v>
      </c>
      <c r="G49" s="217"/>
      <c r="H49" s="216"/>
    </row>
    <row r="50" spans="1:9" x14ac:dyDescent="0.2">
      <c r="A50" s="30"/>
      <c r="B50" s="37" t="s">
        <v>121</v>
      </c>
      <c r="C50" s="51">
        <f>SUM(C12+C15+C17+C20+C30+C35+C37+C40+C43)</f>
        <v>26589.4</v>
      </c>
      <c r="D50" s="51">
        <f>SUM(D12+D15+D17+D20+D30+D35+D37+D40+D43)</f>
        <v>6644.75</v>
      </c>
      <c r="E50" s="51">
        <f>SUM(E12+E15+E17+E20+E30+E35+E37+E40+E43)</f>
        <v>0</v>
      </c>
      <c r="F50" s="51">
        <f>SUM(F12+F15+F17+F20+F30+F35+F37+F40+F43)</f>
        <v>33234.15</v>
      </c>
      <c r="G50" s="217"/>
      <c r="H50" s="216"/>
    </row>
    <row r="51" spans="1:9" x14ac:dyDescent="0.2">
      <c r="A51" s="30"/>
      <c r="B51" s="37" t="s">
        <v>122</v>
      </c>
      <c r="C51" s="51">
        <f>SUM(C13+C14+C16+C18+C21+C22+C23+C24+C25+C26+C27+C28+C29+C31+C32+C33+C34+C36+C38+C41+C44+C45+C46)</f>
        <v>26589.399999999998</v>
      </c>
      <c r="D51" s="51">
        <f t="shared" ref="D51:F51" si="12">SUM(D13+D14+D16+D18+D21+D22+D23+D24+D25+D26+D27+D28+D29+D31+D32+D33+D34+D36+D38+D41+D44+D45+D46)</f>
        <v>6644.75</v>
      </c>
      <c r="E51" s="51">
        <f t="shared" si="12"/>
        <v>0</v>
      </c>
      <c r="F51" s="51">
        <f t="shared" si="12"/>
        <v>33234.149999999994</v>
      </c>
      <c r="G51" s="218"/>
      <c r="H51" s="219"/>
      <c r="I51" s="208"/>
    </row>
    <row r="52" spans="1:9" x14ac:dyDescent="0.2">
      <c r="A52" s="42"/>
      <c r="G52" s="214"/>
      <c r="H52" s="216"/>
    </row>
    <row r="53" spans="1:9" x14ac:dyDescent="0.2">
      <c r="G53" s="40"/>
    </row>
    <row r="54" spans="1:9" x14ac:dyDescent="0.2">
      <c r="B54" s="216"/>
      <c r="C54" s="216"/>
      <c r="G54" s="40"/>
    </row>
    <row r="55" spans="1:9" x14ac:dyDescent="0.2">
      <c r="A55" s="220"/>
      <c r="B55" s="216"/>
      <c r="C55" s="216"/>
      <c r="G55" s="40"/>
    </row>
    <row r="56" spans="1:9" x14ac:dyDescent="0.2">
      <c r="G56" s="40"/>
    </row>
    <row r="57" spans="1:9" x14ac:dyDescent="0.2">
      <c r="G57" s="40"/>
    </row>
    <row r="58" spans="1:9" x14ac:dyDescent="0.2">
      <c r="G58" s="40"/>
    </row>
    <row r="59" spans="1:9" x14ac:dyDescent="0.2">
      <c r="G59" s="40"/>
    </row>
    <row r="60" spans="1:9" x14ac:dyDescent="0.2">
      <c r="G60" s="40"/>
    </row>
    <row r="61" spans="1:9" x14ac:dyDescent="0.2">
      <c r="G61" s="40"/>
    </row>
    <row r="62" spans="1:9" x14ac:dyDescent="0.2">
      <c r="G62" s="40"/>
    </row>
    <row r="63" spans="1:9" x14ac:dyDescent="0.2">
      <c r="G63" s="40"/>
    </row>
    <row r="64" spans="1:9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77" spans="7:7" x14ac:dyDescent="0.2">
      <c r="G77" s="40"/>
    </row>
    <row r="78" spans="7:7" x14ac:dyDescent="0.2">
      <c r="G78" s="40"/>
    </row>
    <row r="79" spans="7:7" x14ac:dyDescent="0.2">
      <c r="G79" s="40"/>
    </row>
    <row r="80" spans="7:7" x14ac:dyDescent="0.2">
      <c r="G80" s="40"/>
    </row>
    <row r="93" ht="15" customHeight="1" x14ac:dyDescent="0.2"/>
    <row r="1100" spans="7:7" x14ac:dyDescent="0.2">
      <c r="G1100" s="43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44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45"/>
    </row>
    <row r="1119" spans="7:7" x14ac:dyDescent="0.2">
      <c r="G1119" s="46"/>
    </row>
    <row r="1120" spans="7:7" x14ac:dyDescent="0.2">
      <c r="G1120" s="45"/>
    </row>
    <row r="1121" spans="7:7" x14ac:dyDescent="0.2">
      <c r="G1121" s="47"/>
    </row>
    <row r="1122" spans="7:7" x14ac:dyDescent="0.2">
      <c r="G1122" s="40"/>
    </row>
    <row r="1123" spans="7:7" x14ac:dyDescent="0.2">
      <c r="G1123" s="39"/>
    </row>
    <row r="1124" spans="7:7" x14ac:dyDescent="0.2">
      <c r="G1124" s="40"/>
    </row>
    <row r="1125" spans="7:7" x14ac:dyDescent="0.2">
      <c r="G1125" s="40"/>
    </row>
    <row r="1126" spans="7:7" x14ac:dyDescent="0.2">
      <c r="G1126" s="40"/>
    </row>
    <row r="1127" spans="7:7" x14ac:dyDescent="0.2">
      <c r="G1127" s="39"/>
    </row>
    <row r="1128" spans="7:7" x14ac:dyDescent="0.2">
      <c r="G1128" s="39"/>
    </row>
    <row r="1129" spans="7:7" x14ac:dyDescent="0.2">
      <c r="G1129" s="39"/>
    </row>
    <row r="1130" spans="7:7" x14ac:dyDescent="0.2">
      <c r="G1130" s="39"/>
    </row>
    <row r="1131" spans="7:7" x14ac:dyDescent="0.2">
      <c r="G1131" s="39"/>
    </row>
    <row r="1132" spans="7:7" x14ac:dyDescent="0.2">
      <c r="G1132" s="39"/>
    </row>
    <row r="2474" spans="8:102" ht="11.1" customHeight="1" x14ac:dyDescent="0.2">
      <c r="H2474" s="43"/>
      <c r="I2474" s="43"/>
      <c r="J2474" s="43"/>
      <c r="K2474" s="43"/>
      <c r="L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Z2474" s="43"/>
      <c r="BA2474" s="43"/>
      <c r="BB2474" s="43"/>
      <c r="BC2474" s="43"/>
      <c r="BD2474" s="43"/>
      <c r="BE2474" s="43"/>
      <c r="BG2474" s="43"/>
      <c r="BH2474" s="43"/>
      <c r="BI2474" s="43"/>
      <c r="BJ2474" s="43"/>
      <c r="BK2474" s="43"/>
      <c r="BL2474" s="43"/>
      <c r="BN2474" s="43"/>
      <c r="BO2474" s="43"/>
      <c r="BP2474" s="43"/>
      <c r="BQ2474" s="43"/>
      <c r="BR2474" s="43"/>
      <c r="BS2474" s="43"/>
      <c r="BU2474" s="43"/>
      <c r="BV2474" s="43"/>
      <c r="BW2474" s="43"/>
      <c r="BX2474" s="43"/>
      <c r="BY2474" s="43"/>
      <c r="BZ2474" s="43"/>
      <c r="CB2474" s="43"/>
      <c r="CC2474" s="43"/>
      <c r="CD2474" s="43"/>
      <c r="CE2474" s="43"/>
      <c r="CF2474" s="43"/>
      <c r="CG2474" s="43"/>
      <c r="CI2474" s="43"/>
      <c r="CJ2474" s="43"/>
      <c r="CK2474" s="43"/>
      <c r="CL2474" s="43"/>
      <c r="CM2474" s="43"/>
      <c r="CN2474" s="43"/>
      <c r="CP2474" s="43"/>
      <c r="CQ2474" s="43"/>
      <c r="CR2474" s="43"/>
      <c r="CS2474" s="43"/>
      <c r="CT2474" s="43"/>
      <c r="CU2474" s="43"/>
      <c r="CW2474" s="43"/>
      <c r="CX2474" s="43"/>
    </row>
    <row r="2475" spans="8:102" ht="11.1" customHeight="1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Z2475" s="2"/>
      <c r="BA2475" s="2"/>
      <c r="BB2475" s="2"/>
      <c r="BC2475" s="2"/>
      <c r="BD2475" s="2"/>
      <c r="BE2475" s="2"/>
      <c r="BG2475" s="2"/>
      <c r="BH2475" s="2"/>
      <c r="BI2475" s="2"/>
      <c r="BJ2475" s="2"/>
      <c r="BK2475" s="2"/>
      <c r="BL2475" s="2"/>
      <c r="BN2475" s="2"/>
      <c r="BO2475" s="2"/>
      <c r="BP2475" s="2"/>
      <c r="BQ2475" s="2"/>
      <c r="BR2475" s="2"/>
      <c r="BS2475" s="2"/>
      <c r="BU2475" s="2"/>
      <c r="BV2475" s="2"/>
      <c r="BW2475" s="2"/>
      <c r="BX2475" s="2"/>
      <c r="BY2475" s="2"/>
      <c r="BZ2475" s="2"/>
      <c r="CB2475" s="2"/>
      <c r="CC2475" s="2"/>
      <c r="CD2475" s="2"/>
      <c r="CE2475" s="2"/>
      <c r="CF2475" s="2"/>
      <c r="CG2475" s="2"/>
      <c r="CI2475" s="2"/>
      <c r="CJ2475" s="2"/>
      <c r="CK2475" s="2"/>
      <c r="CL2475" s="2"/>
      <c r="CM2475" s="2"/>
      <c r="CN2475" s="2"/>
      <c r="CP2475" s="2"/>
      <c r="CQ2475" s="2"/>
      <c r="CR2475" s="2"/>
      <c r="CS2475" s="2"/>
      <c r="CT2475" s="2"/>
      <c r="CU2475" s="2"/>
      <c r="CW2475" s="2"/>
      <c r="CX2475" s="2"/>
    </row>
    <row r="2476" spans="8:102" ht="11.1" customHeight="1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J2476" s="2"/>
      <c r="AK2476" s="2"/>
      <c r="AM2476" s="2"/>
      <c r="AO2476" s="2"/>
      <c r="AP2476" s="2"/>
      <c r="AQ2476" s="2"/>
      <c r="AR2476" s="2"/>
      <c r="AS2476" s="2"/>
      <c r="AT2476" s="2"/>
      <c r="AV2476" s="2"/>
      <c r="AX2476" s="2"/>
      <c r="AZ2476" s="2"/>
      <c r="BA2476" s="2"/>
      <c r="BB2476" s="2"/>
      <c r="BC2476" s="2"/>
      <c r="BD2476" s="2"/>
      <c r="BE2476" s="2"/>
      <c r="BG2476" s="2"/>
      <c r="BH2476" s="2"/>
      <c r="BI2476" s="2"/>
      <c r="BJ2476" s="2"/>
      <c r="BL2476" s="2"/>
      <c r="BN2476" s="2"/>
      <c r="BO2476" s="2"/>
      <c r="BP2476" s="2"/>
      <c r="BQ2476" s="2"/>
      <c r="BR2476" s="2"/>
      <c r="BS2476" s="2"/>
      <c r="BU2476" s="2"/>
      <c r="BV2476" s="2"/>
      <c r="BW2476" s="2"/>
      <c r="BX2476" s="2"/>
      <c r="BY2476" s="2"/>
      <c r="BZ2476" s="2"/>
      <c r="CB2476" s="2"/>
      <c r="CD2476" s="2"/>
      <c r="CE2476" s="2"/>
      <c r="CF2476" s="2"/>
      <c r="CG2476" s="2"/>
      <c r="CI2476" s="2"/>
      <c r="CJ2476" s="2"/>
      <c r="CK2476" s="2"/>
      <c r="CL2476" s="2"/>
      <c r="CM2476" s="2"/>
      <c r="CN2476" s="2"/>
      <c r="CP2476" s="2"/>
      <c r="CQ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J2477" s="2"/>
      <c r="AK2477" s="2"/>
      <c r="AM2477" s="2"/>
      <c r="AO2477" s="2"/>
      <c r="AP2477" s="2"/>
      <c r="AQ2477" s="2"/>
      <c r="AR2477" s="2"/>
      <c r="AS2477" s="2"/>
      <c r="AT2477" s="2"/>
      <c r="AV2477" s="2"/>
      <c r="AX2477" s="2"/>
      <c r="AZ2477" s="2"/>
      <c r="BA2477" s="2"/>
      <c r="BB2477" s="2"/>
      <c r="BC2477" s="2"/>
      <c r="BD2477" s="2"/>
      <c r="BE2477" s="2"/>
      <c r="BG2477" s="2"/>
      <c r="BH2477" s="2"/>
      <c r="BI2477" s="2"/>
      <c r="BJ2477" s="2"/>
      <c r="BL2477" s="2"/>
      <c r="BN2477" s="2"/>
      <c r="BO2477" s="2"/>
      <c r="BP2477" s="2"/>
      <c r="BQ2477" s="2"/>
      <c r="BR2477" s="2"/>
      <c r="BS2477" s="2"/>
      <c r="BU2477" s="2"/>
      <c r="BV2477" s="2"/>
      <c r="BW2477" s="2"/>
      <c r="BX2477" s="2"/>
      <c r="BY2477" s="2"/>
      <c r="BZ2477" s="2"/>
      <c r="CB2477" s="2"/>
      <c r="CD2477" s="2"/>
      <c r="CE2477" s="2"/>
      <c r="CF2477" s="2"/>
      <c r="CG2477" s="2"/>
      <c r="CI2477" s="2"/>
      <c r="CJ2477" s="2"/>
      <c r="CK2477" s="2"/>
      <c r="CL2477" s="2"/>
      <c r="CM2477" s="2"/>
      <c r="CN2477" s="2"/>
      <c r="CP2477" s="2"/>
      <c r="CQ2477" s="2"/>
      <c r="CR2477" s="2"/>
      <c r="CW2477" s="2"/>
      <c r="CX2477" s="2"/>
    </row>
    <row r="2478" spans="8:102" ht="12.95" customHeight="1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D2478" s="2"/>
      <c r="AE2478" s="2"/>
      <c r="AF2478" s="2"/>
      <c r="AG2478" s="2"/>
      <c r="AH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N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N2478" s="2"/>
      <c r="CR2478" s="2"/>
      <c r="CW2478" s="2"/>
      <c r="CX2478" s="2"/>
    </row>
    <row r="2479" spans="8:102" ht="12.95" customHeight="1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F2479" s="2"/>
      <c r="AG2479" s="2"/>
      <c r="AH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N2479" s="2"/>
      <c r="CR2479" s="2"/>
      <c r="CW2479" s="2"/>
      <c r="CX2479" s="2"/>
    </row>
    <row r="2480" spans="8:102" ht="12.95" customHeight="1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F2480" s="2"/>
      <c r="AG2480" s="2"/>
      <c r="AH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N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X2481" s="2"/>
      <c r="Y2481" s="2"/>
      <c r="Z2481" s="2"/>
      <c r="AA2481" s="2"/>
      <c r="AD2481" s="2"/>
      <c r="AE2481" s="2"/>
      <c r="AG2481" s="2"/>
      <c r="AH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V2482" s="2"/>
      <c r="W2482" s="2"/>
      <c r="X2482" s="2"/>
      <c r="Y2482" s="2"/>
      <c r="Z2482" s="2"/>
      <c r="AA2482" s="2"/>
      <c r="AD2482" s="2"/>
      <c r="AE2482" s="2"/>
      <c r="AG2482" s="2"/>
      <c r="AH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V2483" s="2"/>
      <c r="W2483" s="2"/>
      <c r="X2483" s="2"/>
      <c r="Y2483" s="2"/>
      <c r="Z2483" s="2"/>
      <c r="AA2483" s="2"/>
      <c r="AD2483" s="2"/>
      <c r="AE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I2484" s="2"/>
      <c r="J2484" s="2"/>
      <c r="K2484" s="2"/>
      <c r="L2484" s="2"/>
      <c r="N2484" s="2"/>
      <c r="O2484" s="2"/>
      <c r="P2484" s="2"/>
      <c r="Q2484" s="2"/>
      <c r="R2484" s="2"/>
      <c r="S2484" s="2"/>
      <c r="T2484" s="2"/>
      <c r="V2484" s="2"/>
      <c r="W2484" s="2"/>
      <c r="X2484" s="2"/>
      <c r="Y2484" s="2"/>
      <c r="Z2484" s="2"/>
      <c r="AA2484" s="2"/>
      <c r="AD2484" s="2"/>
      <c r="AE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I2485" s="2"/>
      <c r="J2485" s="2"/>
      <c r="K2485" s="2"/>
      <c r="L2485" s="2"/>
      <c r="N2485" s="2"/>
      <c r="O2485" s="2"/>
      <c r="P2485" s="2"/>
      <c r="Q2485" s="2"/>
      <c r="R2485" s="2"/>
      <c r="S2485" s="2"/>
      <c r="T2485" s="2"/>
      <c r="V2485" s="2"/>
      <c r="W2485" s="2"/>
      <c r="X2485" s="2"/>
      <c r="Y2485" s="2"/>
      <c r="Z2485" s="2"/>
      <c r="AA2485" s="2"/>
      <c r="AD2485" s="2"/>
      <c r="AE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H2486" s="2"/>
      <c r="I2486" s="2"/>
      <c r="J2486" s="2"/>
      <c r="K2486" s="2"/>
      <c r="L2486" s="2"/>
      <c r="N2486" s="2"/>
      <c r="O2486" s="2"/>
      <c r="P2486" s="2"/>
      <c r="Q2486" s="2"/>
      <c r="R2486" s="2"/>
      <c r="S2486" s="2"/>
      <c r="T2486" s="2"/>
      <c r="V2486" s="2"/>
      <c r="W2486" s="2"/>
      <c r="X2486" s="2"/>
      <c r="Y2486" s="2"/>
      <c r="Z2486" s="2"/>
      <c r="AA2486" s="2"/>
      <c r="AD2486" s="2"/>
      <c r="AE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H2487" s="2"/>
      <c r="I2487" s="2"/>
      <c r="J2487" s="2"/>
      <c r="K2487" s="2"/>
      <c r="L2487" s="2"/>
      <c r="N2487" s="2"/>
      <c r="O2487" s="2"/>
      <c r="P2487" s="2"/>
      <c r="Q2487" s="2"/>
      <c r="R2487" s="2"/>
      <c r="S2487" s="2"/>
      <c r="T2487" s="2"/>
      <c r="V2487" s="2"/>
      <c r="W2487" s="2"/>
      <c r="Y2487" s="2"/>
      <c r="AA2487" s="2"/>
      <c r="AD2487" s="2"/>
      <c r="AE2487" s="2"/>
      <c r="AG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28" x14ac:dyDescent="0.2">
      <c r="H2488" s="2"/>
      <c r="I2488" s="2"/>
      <c r="J2488" s="2"/>
      <c r="K2488" s="2"/>
      <c r="N2488" s="2"/>
      <c r="O2488" s="2"/>
      <c r="P2488" s="2"/>
      <c r="Q2488" s="2"/>
      <c r="R2488" s="2"/>
      <c r="S2488" s="2"/>
      <c r="T2488" s="2"/>
      <c r="V2488" s="2"/>
      <c r="W2488" s="2"/>
      <c r="Y2488" s="2"/>
      <c r="AG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I2488" s="2"/>
      <c r="BJ2488" s="2"/>
      <c r="BL2488" s="2"/>
      <c r="BO2488" s="2"/>
      <c r="BP2488" s="2"/>
      <c r="BQ2488" s="2"/>
      <c r="BR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28" x14ac:dyDescent="0.2">
      <c r="H2489" s="2"/>
      <c r="I2489" s="2"/>
      <c r="J2489" s="2"/>
      <c r="K2489" s="2"/>
      <c r="N2489" s="2"/>
      <c r="O2489" s="2"/>
      <c r="P2489" s="2"/>
      <c r="Q2489" s="2"/>
      <c r="R2489" s="2"/>
      <c r="S2489" s="2"/>
      <c r="T2489" s="2"/>
      <c r="V2489" s="2"/>
      <c r="W2489" s="2"/>
      <c r="Y2489" s="2"/>
      <c r="AG2489" s="2"/>
      <c r="AJ2489" s="2"/>
      <c r="AK2489" s="2"/>
      <c r="AM2489" s="2"/>
      <c r="AO2489" s="2"/>
      <c r="AP2489" s="2"/>
      <c r="AS2489" s="2"/>
      <c r="AV2489" s="2"/>
      <c r="AX2489" s="2"/>
      <c r="AZ2489" s="2"/>
      <c r="BA2489" s="2"/>
      <c r="BB2489" s="2"/>
      <c r="BC2489" s="2"/>
      <c r="BE2489" s="2"/>
      <c r="BG2489" s="2"/>
      <c r="BH2489" s="2"/>
      <c r="BI2489" s="2"/>
      <c r="BJ2489" s="2"/>
      <c r="BL2489" s="2"/>
      <c r="BO2489" s="2"/>
      <c r="BP2489" s="2"/>
      <c r="BQ2489" s="2"/>
      <c r="BR2489" s="2"/>
      <c r="BS2489" s="2"/>
      <c r="BV2489" s="2"/>
      <c r="BW2489" s="2"/>
      <c r="BX2489" s="2"/>
      <c r="BY2489" s="2"/>
      <c r="BZ2489" s="2"/>
      <c r="CD2489" s="2"/>
      <c r="CE2489" s="2"/>
      <c r="CF2489" s="2"/>
      <c r="CG2489" s="2"/>
      <c r="CJ2489" s="2"/>
      <c r="CK2489" s="2"/>
      <c r="CL2489" s="2"/>
      <c r="CM2489" s="2"/>
      <c r="CR2489" s="2"/>
      <c r="CW2489" s="2"/>
      <c r="CX2489" s="2"/>
    </row>
    <row r="2490" spans="8:128" x14ac:dyDescent="0.2">
      <c r="H2490" s="2"/>
      <c r="O2490" s="2"/>
      <c r="S2490" s="2"/>
      <c r="T2490" s="2"/>
      <c r="V2490" s="2"/>
      <c r="Y2490" s="2"/>
      <c r="AG2490" s="2"/>
      <c r="AJ2490" s="2"/>
      <c r="AK2490" s="2"/>
      <c r="AM2490" s="2"/>
      <c r="AO2490" s="2"/>
      <c r="AP2490" s="2"/>
      <c r="AS2490" s="2"/>
      <c r="AV2490" s="2"/>
      <c r="AX2490" s="2"/>
      <c r="AZ2490" s="2"/>
      <c r="BA2490" s="2"/>
      <c r="BB2490" s="2"/>
      <c r="BC2490" s="2"/>
      <c r="BE2490" s="2"/>
      <c r="BG2490" s="2"/>
      <c r="BH2490" s="2"/>
      <c r="BI2490" s="2"/>
      <c r="BJ2490" s="2"/>
      <c r="BL2490" s="2"/>
      <c r="BO2490" s="2"/>
      <c r="BP2490" s="2"/>
      <c r="BQ2490" s="2"/>
      <c r="BR2490" s="2"/>
      <c r="BS2490" s="2"/>
      <c r="BV2490" s="2"/>
      <c r="BW2490" s="2"/>
      <c r="BX2490" s="2"/>
      <c r="BY2490" s="2"/>
      <c r="BZ2490" s="2"/>
      <c r="CD2490" s="2"/>
      <c r="CE2490" s="2"/>
      <c r="CF2490" s="2"/>
      <c r="CG2490" s="2"/>
      <c r="CJ2490" s="2"/>
      <c r="CK2490" s="2"/>
      <c r="CL2490" s="2"/>
      <c r="CM2490" s="2"/>
      <c r="CR2490" s="2"/>
      <c r="CW2490" s="2"/>
      <c r="CX2490" s="2"/>
    </row>
    <row r="2491" spans="8:128" x14ac:dyDescent="0.2">
      <c r="H2491" s="2"/>
      <c r="S2491" s="2"/>
      <c r="T2491" s="2"/>
      <c r="V2491" s="2"/>
      <c r="Y2491" s="2"/>
      <c r="AG2491" s="2"/>
      <c r="AJ2491" s="2"/>
      <c r="AK2491" s="2"/>
      <c r="AM2491" s="2"/>
      <c r="AO2491" s="2"/>
      <c r="AP2491" s="2"/>
      <c r="AS2491" s="2"/>
      <c r="AV2491" s="2"/>
      <c r="AX2491" s="2"/>
      <c r="AZ2491" s="2"/>
      <c r="BA2491" s="2"/>
      <c r="BB2491" s="2"/>
      <c r="BC2491" s="2"/>
      <c r="BE2491" s="2"/>
      <c r="BG2491" s="2"/>
      <c r="BH2491" s="2"/>
      <c r="BI2491" s="2"/>
      <c r="BJ2491" s="2"/>
      <c r="BL2491" s="2"/>
      <c r="BO2491" s="2"/>
      <c r="BP2491" s="2"/>
      <c r="BQ2491" s="2"/>
      <c r="BR2491" s="2"/>
      <c r="BS2491" s="2"/>
      <c r="BV2491" s="2"/>
      <c r="BW2491" s="2"/>
      <c r="BX2491" s="2"/>
      <c r="BY2491" s="2"/>
      <c r="BZ2491" s="2"/>
      <c r="CD2491" s="2"/>
      <c r="CE2491" s="2"/>
      <c r="CF2491" s="2"/>
      <c r="CG2491" s="2"/>
      <c r="CJ2491" s="2"/>
      <c r="CK2491" s="2"/>
      <c r="CL2491" s="2"/>
      <c r="CM2491" s="2"/>
      <c r="CR2491" s="2"/>
      <c r="CW2491" s="2"/>
      <c r="CX2491" s="2"/>
    </row>
    <row r="2492" spans="8:128" x14ac:dyDescent="0.2">
      <c r="S2492" s="2"/>
      <c r="T2492" s="2"/>
      <c r="V2492" s="2"/>
      <c r="Y2492" s="2"/>
      <c r="AG2492" s="2"/>
      <c r="AJ2492" s="2"/>
      <c r="AK2492" s="2"/>
      <c r="AM2492" s="2"/>
      <c r="AO2492" s="2"/>
      <c r="AP2492" s="2"/>
      <c r="AS2492" s="2"/>
      <c r="AV2492" s="2"/>
      <c r="AX2492" s="2"/>
      <c r="AZ2492" s="2"/>
      <c r="BA2492" s="2"/>
      <c r="BB2492" s="2"/>
      <c r="BC2492" s="2"/>
      <c r="BE2492" s="2"/>
      <c r="BG2492" s="2"/>
      <c r="BH2492" s="2"/>
      <c r="BJ2492" s="2"/>
      <c r="BL2492" s="2"/>
      <c r="BO2492" s="2"/>
      <c r="BP2492" s="2"/>
      <c r="BQ2492" s="2"/>
      <c r="BS2492" s="2"/>
      <c r="BV2492" s="2"/>
      <c r="BW2492" s="2"/>
      <c r="BX2492" s="2"/>
      <c r="BY2492" s="2"/>
      <c r="BZ2492" s="2"/>
      <c r="CD2492" s="2"/>
      <c r="CE2492" s="2"/>
      <c r="CF2492" s="2"/>
      <c r="CG2492" s="2"/>
      <c r="CJ2492" s="2"/>
      <c r="CK2492" s="2"/>
      <c r="CL2492" s="2"/>
      <c r="CM2492" s="2"/>
      <c r="CR2492" s="2"/>
      <c r="CW2492" s="2"/>
      <c r="CX2492" s="2"/>
    </row>
    <row r="2493" spans="8:128" x14ac:dyDescent="0.2">
      <c r="S2493" s="2"/>
      <c r="T2493" s="2"/>
      <c r="V2493" s="2"/>
      <c r="Y2493" s="2"/>
      <c r="AG2493" s="2"/>
      <c r="AJ2493" s="2"/>
      <c r="AK2493" s="2"/>
      <c r="AM2493" s="2"/>
      <c r="AO2493" s="2"/>
      <c r="AP2493" s="2"/>
      <c r="AZ2493" s="2"/>
      <c r="BA2493" s="2"/>
      <c r="BH2493" s="2"/>
      <c r="BO2493" s="2"/>
      <c r="BP2493" s="2"/>
      <c r="CD2493" s="2"/>
      <c r="CE2493" s="2"/>
      <c r="CF2493" s="2"/>
      <c r="CW2493" s="2"/>
      <c r="CX2493" s="2"/>
    </row>
    <row r="2494" spans="8:128" x14ac:dyDescent="0.2">
      <c r="AG2494" s="2"/>
      <c r="AK2494" s="2"/>
      <c r="AM2494" s="2"/>
      <c r="AP2494" s="2"/>
      <c r="AZ2494" s="2"/>
      <c r="BA2494" s="2"/>
      <c r="BO2494" s="2"/>
      <c r="BP2494" s="2"/>
      <c r="CD2494" s="2"/>
      <c r="CE2494" s="2"/>
      <c r="CF2494" s="2"/>
      <c r="CW2494" s="2"/>
    </row>
    <row r="2495" spans="8:128" x14ac:dyDescent="0.2">
      <c r="H2495" s="47"/>
      <c r="I2495" s="47"/>
      <c r="J2495" s="47"/>
      <c r="K2495" s="47"/>
      <c r="L2495" s="47"/>
      <c r="M2495" s="47"/>
      <c r="N2495" s="47"/>
      <c r="O2495" s="47"/>
      <c r="P2495" s="47"/>
      <c r="Q2495" s="47"/>
      <c r="R2495" s="47"/>
      <c r="S2495" s="47"/>
      <c r="T2495" s="47"/>
      <c r="U2495" s="47"/>
      <c r="V2495" s="47"/>
      <c r="W2495" s="47"/>
      <c r="X2495" s="47"/>
      <c r="Y2495" s="47"/>
      <c r="Z2495" s="47"/>
      <c r="AA2495" s="47"/>
      <c r="AB2495" s="47"/>
      <c r="AC2495" s="47"/>
      <c r="AD2495" s="47"/>
      <c r="AE2495" s="47"/>
      <c r="AF2495" s="47"/>
      <c r="AG2495" s="47"/>
      <c r="AH2495" s="47"/>
      <c r="AI2495" s="47"/>
      <c r="AJ2495" s="47"/>
      <c r="AK2495" s="47"/>
      <c r="AL2495" s="47"/>
      <c r="AM2495" s="47"/>
      <c r="AN2495" s="47"/>
      <c r="AO2495" s="47"/>
      <c r="AP2495" s="47"/>
      <c r="AQ2495" s="47"/>
      <c r="AR2495" s="47"/>
      <c r="AS2495" s="47"/>
      <c r="AT2495" s="47"/>
      <c r="AU2495" s="47"/>
      <c r="AV2495" s="47"/>
      <c r="AW2495" s="47"/>
      <c r="AX2495" s="47"/>
      <c r="AY2495" s="47"/>
      <c r="AZ2495" s="47"/>
      <c r="BA2495" s="47"/>
      <c r="BB2495" s="47"/>
      <c r="BC2495" s="47"/>
      <c r="BD2495" s="47"/>
      <c r="BE2495" s="47"/>
      <c r="BF2495" s="47"/>
      <c r="BG2495" s="47"/>
      <c r="BH2495" s="47"/>
      <c r="BI2495" s="47"/>
      <c r="BJ2495" s="47"/>
      <c r="BK2495" s="47"/>
      <c r="BL2495" s="47"/>
      <c r="BM2495" s="47"/>
      <c r="BN2495" s="47"/>
      <c r="BO2495" s="47"/>
      <c r="BP2495" s="47"/>
      <c r="BQ2495" s="47"/>
      <c r="BR2495" s="47"/>
      <c r="BS2495" s="47"/>
      <c r="BT2495" s="47"/>
      <c r="BU2495" s="47"/>
      <c r="BV2495" s="47"/>
      <c r="BW2495" s="47"/>
      <c r="BX2495" s="47"/>
      <c r="BY2495" s="47"/>
      <c r="BZ2495" s="47"/>
      <c r="CA2495" s="47"/>
      <c r="CB2495" s="47"/>
      <c r="CC2495" s="47"/>
      <c r="CD2495" s="47"/>
      <c r="CE2495" s="47"/>
      <c r="CF2495" s="47"/>
      <c r="CG2495" s="47"/>
      <c r="CH2495" s="47"/>
      <c r="CI2495" s="47"/>
      <c r="CJ2495" s="47"/>
      <c r="CK2495" s="47"/>
      <c r="CL2495" s="47"/>
      <c r="CM2495" s="47"/>
      <c r="CN2495" s="47"/>
      <c r="CO2495" s="47"/>
      <c r="CP2495" s="47"/>
      <c r="CQ2495" s="47"/>
      <c r="CR2495" s="47"/>
      <c r="CS2495" s="47"/>
      <c r="CT2495" s="47"/>
      <c r="CU2495" s="47"/>
      <c r="CV2495" s="47"/>
      <c r="CW2495" s="47"/>
      <c r="CX2495" s="47"/>
      <c r="CY2495" s="47">
        <f t="shared" ref="CY2495:DG2495" si="13">SUM(CY2475:CY2494)</f>
        <v>0</v>
      </c>
      <c r="CZ2495" s="47">
        <f t="shared" si="13"/>
        <v>0</v>
      </c>
      <c r="DA2495" s="47">
        <f t="shared" si="13"/>
        <v>0</v>
      </c>
      <c r="DB2495" s="47">
        <f t="shared" si="13"/>
        <v>0</v>
      </c>
      <c r="DC2495" s="47">
        <f t="shared" si="13"/>
        <v>0</v>
      </c>
      <c r="DD2495" s="47">
        <f t="shared" si="13"/>
        <v>0</v>
      </c>
      <c r="DE2495" s="47">
        <f t="shared" si="13"/>
        <v>0</v>
      </c>
      <c r="DF2495" s="47">
        <f t="shared" si="13"/>
        <v>0</v>
      </c>
      <c r="DG2495" s="47">
        <f t="shared" si="13"/>
        <v>0</v>
      </c>
      <c r="DH2495" s="47"/>
      <c r="DI2495" s="47"/>
      <c r="DJ2495" s="47"/>
      <c r="DK2495" s="47"/>
      <c r="DL2495" s="47"/>
      <c r="DM2495" s="47"/>
      <c r="DN2495" s="47"/>
      <c r="DO2495" s="47"/>
      <c r="DP2495" s="47"/>
      <c r="DQ2495" s="47"/>
      <c r="DR2495" s="47"/>
      <c r="DS2495" s="47"/>
      <c r="DT2495" s="47"/>
      <c r="DU2495" s="47"/>
      <c r="DV2495" s="47"/>
      <c r="DW2495" s="47"/>
      <c r="DX2495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6"/>
  <sheetViews>
    <sheetView showGridLines="0" topLeftCell="A13" zoomScale="120" zoomScaleNormal="120" workbookViewId="0">
      <selection activeCell="H30" sqref="H30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8" x14ac:dyDescent="0.2">
      <c r="A1" s="20"/>
      <c r="B1" s="20"/>
      <c r="C1" s="20"/>
      <c r="D1" s="20"/>
      <c r="E1" s="20"/>
      <c r="F1" s="20"/>
    </row>
    <row r="2" spans="1:8" x14ac:dyDescent="0.2">
      <c r="A2" s="464" t="s">
        <v>313</v>
      </c>
      <c r="B2" s="464"/>
      <c r="C2" s="464"/>
      <c r="D2" s="464"/>
      <c r="E2" s="464"/>
      <c r="F2" s="464"/>
    </row>
    <row r="3" spans="1:8" x14ac:dyDescent="0.2">
      <c r="A3" s="465" t="s">
        <v>59</v>
      </c>
      <c r="B3" s="465"/>
      <c r="C3" s="465"/>
      <c r="D3" s="465"/>
      <c r="E3" s="465"/>
      <c r="F3" s="465"/>
    </row>
    <row r="4" spans="1:8" x14ac:dyDescent="0.2">
      <c r="A4" s="465" t="s">
        <v>130</v>
      </c>
      <c r="B4" s="465"/>
      <c r="C4" s="465"/>
      <c r="D4" s="465"/>
      <c r="E4" s="465"/>
      <c r="F4" s="465"/>
    </row>
    <row r="5" spans="1:8" x14ac:dyDescent="0.2">
      <c r="A5" s="465" t="s">
        <v>135</v>
      </c>
      <c r="B5" s="465"/>
      <c r="C5" s="465"/>
      <c r="D5" s="465"/>
      <c r="E5" s="465"/>
      <c r="F5" s="465"/>
    </row>
    <row r="6" spans="1:8" x14ac:dyDescent="0.2">
      <c r="A6" s="204" t="s">
        <v>136</v>
      </c>
      <c r="B6" s="202"/>
      <c r="C6" s="202"/>
      <c r="D6" s="202"/>
      <c r="E6" s="202"/>
      <c r="F6" s="202"/>
    </row>
    <row r="7" spans="1:8" x14ac:dyDescent="0.2">
      <c r="A7" s="465" t="s">
        <v>124</v>
      </c>
      <c r="B7" s="465"/>
      <c r="C7" s="465"/>
      <c r="D7" s="465"/>
      <c r="E7" s="465"/>
      <c r="F7" s="465"/>
    </row>
    <row r="8" spans="1:8" x14ac:dyDescent="0.2">
      <c r="A8" s="172" t="s">
        <v>137</v>
      </c>
      <c r="B8" s="172"/>
      <c r="C8" s="57"/>
      <c r="D8" s="57"/>
      <c r="E8" s="57"/>
      <c r="F8" s="57"/>
    </row>
    <row r="9" spans="1:8" ht="13.5" thickBot="1" x14ac:dyDescent="0.25">
      <c r="A9" s="21"/>
      <c r="B9" s="21"/>
      <c r="C9" s="21"/>
      <c r="D9" s="171"/>
      <c r="E9" s="21"/>
      <c r="F9" s="21"/>
      <c r="G9" s="40"/>
    </row>
    <row r="10" spans="1:8" x14ac:dyDescent="0.2">
      <c r="A10" s="458" t="s">
        <v>63</v>
      </c>
      <c r="B10" s="460" t="s">
        <v>64</v>
      </c>
      <c r="C10" s="22" t="s">
        <v>65</v>
      </c>
      <c r="D10" s="55" t="s">
        <v>66</v>
      </c>
      <c r="E10" s="24" t="s">
        <v>67</v>
      </c>
      <c r="F10" s="460" t="s">
        <v>17</v>
      </c>
      <c r="G10" s="244"/>
      <c r="H10" s="40"/>
    </row>
    <row r="11" spans="1:8" ht="13.5" thickBot="1" x14ac:dyDescent="0.25">
      <c r="A11" s="459"/>
      <c r="B11" s="461"/>
      <c r="C11" s="25" t="s">
        <v>68</v>
      </c>
      <c r="D11" s="56" t="s">
        <v>69</v>
      </c>
      <c r="E11" s="27" t="s">
        <v>70</v>
      </c>
      <c r="F11" s="463"/>
    </row>
    <row r="12" spans="1:8" x14ac:dyDescent="0.2">
      <c r="A12" s="28">
        <v>51</v>
      </c>
      <c r="B12" s="29" t="s">
        <v>71</v>
      </c>
      <c r="C12" s="174">
        <f>SUM(C13+C16+C18)</f>
        <v>27483.999999999996</v>
      </c>
      <c r="D12" s="174">
        <f>SUM(D13+D16+D18)</f>
        <v>8436.2999999999993</v>
      </c>
      <c r="E12" s="174">
        <f>SUM(E13+E16+E18)</f>
        <v>0</v>
      </c>
      <c r="F12" s="174">
        <f>SUM(F13+F16+F18)</f>
        <v>35920.300000000003</v>
      </c>
    </row>
    <row r="13" spans="1:8" x14ac:dyDescent="0.2">
      <c r="A13" s="30">
        <v>511</v>
      </c>
      <c r="B13" s="31" t="s">
        <v>153</v>
      </c>
      <c r="C13" s="163">
        <f>SUM(C14:C15)</f>
        <v>24135.1</v>
      </c>
      <c r="D13" s="163">
        <f>SUM(D14:D15)</f>
        <v>7320</v>
      </c>
      <c r="E13" s="163">
        <f>SUM(E14:E15)</f>
        <v>0</v>
      </c>
      <c r="F13" s="163">
        <f>SUM(F14:F15)</f>
        <v>31455.1</v>
      </c>
    </row>
    <row r="14" spans="1:8" x14ac:dyDescent="0.2">
      <c r="A14" s="32">
        <v>51101</v>
      </c>
      <c r="B14" s="33" t="s">
        <v>72</v>
      </c>
      <c r="C14" s="164">
        <f>F14-D14</f>
        <v>21960</v>
      </c>
      <c r="D14" s="164">
        <f>[1]REF!$I$18*3</f>
        <v>7320</v>
      </c>
      <c r="E14" s="164"/>
      <c r="F14" s="164">
        <f>+[2]REF!$L$18</f>
        <v>29280</v>
      </c>
    </row>
    <row r="15" spans="1:8" x14ac:dyDescent="0.2">
      <c r="A15" s="32">
        <v>51103</v>
      </c>
      <c r="B15" s="38" t="s">
        <v>73</v>
      </c>
      <c r="C15" s="164">
        <f>+[2]REF!$M$18</f>
        <v>2175.1</v>
      </c>
      <c r="D15" s="164"/>
      <c r="E15" s="164"/>
      <c r="F15" s="164">
        <f t="shared" ref="F15" si="0">SUM(C15:E15)</f>
        <v>2175.1</v>
      </c>
    </row>
    <row r="16" spans="1:8" x14ac:dyDescent="0.2">
      <c r="A16" s="30">
        <v>514</v>
      </c>
      <c r="B16" s="29" t="s">
        <v>76</v>
      </c>
      <c r="C16" s="163">
        <f>SUM(C17)</f>
        <v>1866.6000000000001</v>
      </c>
      <c r="D16" s="163">
        <f t="shared" ref="D16:F16" si="1">SUM(D17)</f>
        <v>622.20000000000005</v>
      </c>
      <c r="E16" s="163">
        <f t="shared" si="1"/>
        <v>0</v>
      </c>
      <c r="F16" s="163">
        <f t="shared" si="1"/>
        <v>2488.8000000000002</v>
      </c>
    </row>
    <row r="17" spans="1:7" x14ac:dyDescent="0.2">
      <c r="A17" s="35">
        <v>51401</v>
      </c>
      <c r="B17" s="38" t="s">
        <v>77</v>
      </c>
      <c r="C17" s="164">
        <f>F17-D17</f>
        <v>1866.6000000000001</v>
      </c>
      <c r="D17" s="164">
        <v>622.20000000000005</v>
      </c>
      <c r="E17" s="164"/>
      <c r="F17" s="164">
        <f>+[2]REF!$L$22+[2]REF!$L$24</f>
        <v>2488.8000000000002</v>
      </c>
    </row>
    <row r="18" spans="1:7" x14ac:dyDescent="0.2">
      <c r="A18" s="30">
        <v>515</v>
      </c>
      <c r="B18" s="37" t="s">
        <v>78</v>
      </c>
      <c r="C18" s="163">
        <f>SUM(C19:C19)</f>
        <v>1482.3</v>
      </c>
      <c r="D18" s="163">
        <f>SUM(D19:D19)</f>
        <v>494.09999999999997</v>
      </c>
      <c r="E18" s="163">
        <f>SUM(E19:E19)</f>
        <v>0</v>
      </c>
      <c r="F18" s="163">
        <f>SUM(F19:F19)</f>
        <v>1976.3999999999999</v>
      </c>
    </row>
    <row r="19" spans="1:7" x14ac:dyDescent="0.2">
      <c r="A19" s="35">
        <v>51501</v>
      </c>
      <c r="B19" s="38" t="s">
        <v>77</v>
      </c>
      <c r="C19" s="164">
        <f>F19-D19</f>
        <v>1482.3</v>
      </c>
      <c r="D19" s="164">
        <f>[1]REF!$J$18*3</f>
        <v>494.09999999999997</v>
      </c>
      <c r="E19" s="164"/>
      <c r="F19" s="164">
        <f>+[2]REF!$L$23</f>
        <v>1976.3999999999999</v>
      </c>
    </row>
    <row r="20" spans="1:7" x14ac:dyDescent="0.2">
      <c r="A20" s="30">
        <v>54</v>
      </c>
      <c r="B20" s="37" t="s">
        <v>80</v>
      </c>
      <c r="C20" s="51">
        <f>SUM(C21+C27+C29)</f>
        <v>4388.63</v>
      </c>
      <c r="D20" s="51">
        <f>SUM(D21+D29)</f>
        <v>1435</v>
      </c>
      <c r="E20" s="51">
        <f>SUM(E21+E29)</f>
        <v>0</v>
      </c>
      <c r="F20" s="51">
        <f>SUM(F21+F27+F29)</f>
        <v>5823.63</v>
      </c>
    </row>
    <row r="21" spans="1:7" x14ac:dyDescent="0.2">
      <c r="A21" s="30">
        <v>541</v>
      </c>
      <c r="B21" s="37" t="s">
        <v>164</v>
      </c>
      <c r="C21" s="51">
        <f>SUM(C22:C26)</f>
        <v>3347.63</v>
      </c>
      <c r="D21" s="51">
        <f t="shared" ref="D21:F21" si="2">SUM(D22:D26)</f>
        <v>0</v>
      </c>
      <c r="E21" s="51">
        <f t="shared" si="2"/>
        <v>0</v>
      </c>
      <c r="F21" s="51">
        <f t="shared" si="2"/>
        <v>3347.63</v>
      </c>
      <c r="G21" s="39"/>
    </row>
    <row r="22" spans="1:7" x14ac:dyDescent="0.2">
      <c r="A22" s="35">
        <v>54105</v>
      </c>
      <c r="B22" s="38" t="s">
        <v>84</v>
      </c>
      <c r="C22" s="52">
        <v>1719.56</v>
      </c>
      <c r="D22" s="52"/>
      <c r="E22" s="52"/>
      <c r="F22" s="52">
        <f t="shared" ref="F22:F30" si="3">SUM(C22:E22)</f>
        <v>1719.56</v>
      </c>
      <c r="G22" s="212"/>
    </row>
    <row r="23" spans="1:7" x14ac:dyDescent="0.2">
      <c r="A23" s="35">
        <v>54114</v>
      </c>
      <c r="B23" s="38" t="s">
        <v>88</v>
      </c>
      <c r="C23" s="52">
        <v>282.37</v>
      </c>
      <c r="D23" s="52"/>
      <c r="E23" s="52"/>
      <c r="F23" s="52">
        <f t="shared" si="3"/>
        <v>282.37</v>
      </c>
      <c r="G23" s="182"/>
    </row>
    <row r="24" spans="1:7" x14ac:dyDescent="0.2">
      <c r="A24" s="35">
        <v>54115</v>
      </c>
      <c r="B24" s="38" t="s">
        <v>89</v>
      </c>
      <c r="C24" s="52">
        <v>1113.2</v>
      </c>
      <c r="D24" s="52"/>
      <c r="E24" s="52"/>
      <c r="F24" s="52">
        <f t="shared" si="3"/>
        <v>1113.2</v>
      </c>
      <c r="G24" s="183"/>
    </row>
    <row r="25" spans="1:7" x14ac:dyDescent="0.2">
      <c r="A25" s="35">
        <v>54119</v>
      </c>
      <c r="B25" s="38" t="s">
        <v>252</v>
      </c>
      <c r="C25" s="52">
        <v>32.5</v>
      </c>
      <c r="D25" s="52"/>
      <c r="E25" s="52"/>
      <c r="F25" s="52">
        <f t="shared" si="3"/>
        <v>32.5</v>
      </c>
      <c r="G25" s="183"/>
    </row>
    <row r="26" spans="1:7" x14ac:dyDescent="0.2">
      <c r="A26" s="35">
        <v>54199</v>
      </c>
      <c r="B26" s="38" t="s">
        <v>324</v>
      </c>
      <c r="C26" s="52">
        <v>200</v>
      </c>
      <c r="D26" s="52"/>
      <c r="E26" s="52"/>
      <c r="F26" s="52">
        <f t="shared" si="3"/>
        <v>200</v>
      </c>
      <c r="G26" s="183"/>
    </row>
    <row r="27" spans="1:7" x14ac:dyDescent="0.2">
      <c r="A27" s="30">
        <v>542</v>
      </c>
      <c r="B27" s="37" t="s">
        <v>168</v>
      </c>
      <c r="C27" s="51">
        <f>SUM(C28)</f>
        <v>41</v>
      </c>
      <c r="D27" s="51">
        <f t="shared" ref="D27:F27" si="4">SUM(D28)</f>
        <v>0</v>
      </c>
      <c r="E27" s="51">
        <f t="shared" si="4"/>
        <v>0</v>
      </c>
      <c r="F27" s="51">
        <f t="shared" si="4"/>
        <v>41</v>
      </c>
      <c r="G27" s="183"/>
    </row>
    <row r="28" spans="1:7" x14ac:dyDescent="0.2">
      <c r="A28" s="35">
        <v>54204</v>
      </c>
      <c r="B28" s="38" t="s">
        <v>325</v>
      </c>
      <c r="C28" s="52">
        <v>41</v>
      </c>
      <c r="D28" s="52"/>
      <c r="E28" s="52"/>
      <c r="F28" s="52">
        <f t="shared" si="3"/>
        <v>41</v>
      </c>
      <c r="G28" s="183"/>
    </row>
    <row r="29" spans="1:7" x14ac:dyDescent="0.2">
      <c r="A29" s="30">
        <v>543</v>
      </c>
      <c r="B29" s="37" t="s">
        <v>155</v>
      </c>
      <c r="C29" s="51">
        <f>SUM(C30:C30)</f>
        <v>1000</v>
      </c>
      <c r="D29" s="51">
        <f>SUM(D30:D30)</f>
        <v>1435</v>
      </c>
      <c r="E29" s="51">
        <f>SUM(E30:E30)</f>
        <v>0</v>
      </c>
      <c r="F29" s="51">
        <f>SUM(F30:F30)</f>
        <v>2435</v>
      </c>
      <c r="G29" s="184"/>
    </row>
    <row r="30" spans="1:7" x14ac:dyDescent="0.2">
      <c r="A30" s="35">
        <v>54301</v>
      </c>
      <c r="B30" s="38" t="s">
        <v>95</v>
      </c>
      <c r="C30" s="52">
        <v>1000</v>
      </c>
      <c r="D30" s="52">
        <v>1435</v>
      </c>
      <c r="E30" s="52"/>
      <c r="F30" s="52">
        <f t="shared" si="3"/>
        <v>2435</v>
      </c>
      <c r="G30" s="183"/>
    </row>
    <row r="31" spans="1:7" x14ac:dyDescent="0.2">
      <c r="A31" s="30">
        <v>55</v>
      </c>
      <c r="B31" s="37" t="s">
        <v>104</v>
      </c>
      <c r="C31" s="51">
        <f>SUM(C32)</f>
        <v>330</v>
      </c>
      <c r="D31" s="51">
        <f t="shared" ref="D31:F31" si="5">SUM(D32)</f>
        <v>0</v>
      </c>
      <c r="E31" s="51">
        <f t="shared" si="5"/>
        <v>0</v>
      </c>
      <c r="F31" s="51">
        <f t="shared" si="5"/>
        <v>330</v>
      </c>
      <c r="G31" s="182"/>
    </row>
    <row r="32" spans="1:7" x14ac:dyDescent="0.2">
      <c r="A32" s="30">
        <v>556</v>
      </c>
      <c r="B32" s="37" t="s">
        <v>158</v>
      </c>
      <c r="C32" s="51">
        <f>SUM(C33:C33)</f>
        <v>330</v>
      </c>
      <c r="D32" s="51">
        <f>SUM(D33:D33)</f>
        <v>0</v>
      </c>
      <c r="E32" s="51">
        <f>SUM(E33:E33)</f>
        <v>0</v>
      </c>
      <c r="F32" s="51">
        <f>SUM(F33:F33)</f>
        <v>330</v>
      </c>
      <c r="G32" s="40"/>
    </row>
    <row r="33" spans="1:8" x14ac:dyDescent="0.2">
      <c r="A33" s="35">
        <v>55601</v>
      </c>
      <c r="B33" s="192" t="s">
        <v>105</v>
      </c>
      <c r="C33" s="52">
        <v>330</v>
      </c>
      <c r="D33" s="52"/>
      <c r="E33" s="52"/>
      <c r="F33" s="52">
        <f t="shared" ref="F33" si="6">SUM(C33:E33)</f>
        <v>330</v>
      </c>
      <c r="G33" s="40"/>
    </row>
    <row r="34" spans="1:8" x14ac:dyDescent="0.2">
      <c r="A34" s="30">
        <v>61</v>
      </c>
      <c r="B34" s="37" t="s">
        <v>110</v>
      </c>
      <c r="C34" s="51">
        <f>SUM(C35)</f>
        <v>4970</v>
      </c>
      <c r="D34" s="51">
        <f t="shared" ref="D34:F34" si="7">SUM(D35)</f>
        <v>0</v>
      </c>
      <c r="E34" s="51">
        <f t="shared" si="7"/>
        <v>0</v>
      </c>
      <c r="F34" s="51">
        <f t="shared" si="7"/>
        <v>4970</v>
      </c>
      <c r="G34" s="40"/>
    </row>
    <row r="35" spans="1:8" x14ac:dyDescent="0.2">
      <c r="A35" s="30">
        <v>611</v>
      </c>
      <c r="B35" s="37" t="s">
        <v>163</v>
      </c>
      <c r="C35" s="51">
        <f>SUM(C36:C37)</f>
        <v>4970</v>
      </c>
      <c r="D35" s="51">
        <f>SUM(D36:D37)</f>
        <v>0</v>
      </c>
      <c r="E35" s="51">
        <f>SUM(E36:E37)</f>
        <v>0</v>
      </c>
      <c r="F35" s="51">
        <f>SUM(F36:F37)</f>
        <v>4970</v>
      </c>
      <c r="G35" s="40"/>
    </row>
    <row r="36" spans="1:8" x14ac:dyDescent="0.2">
      <c r="A36" s="35">
        <v>61101</v>
      </c>
      <c r="B36" s="38" t="s">
        <v>112</v>
      </c>
      <c r="C36" s="52">
        <v>770</v>
      </c>
      <c r="D36" s="52"/>
      <c r="E36" s="52"/>
      <c r="F36" s="52">
        <f t="shared" ref="F36:F37" si="8">SUM(C36:E36)</f>
        <v>770</v>
      </c>
      <c r="G36" s="183"/>
    </row>
    <row r="37" spans="1:8" x14ac:dyDescent="0.2">
      <c r="A37" s="35">
        <v>61104</v>
      </c>
      <c r="B37" s="192" t="s">
        <v>114</v>
      </c>
      <c r="C37" s="164">
        <v>4200</v>
      </c>
      <c r="D37" s="52"/>
      <c r="E37" s="52"/>
      <c r="F37" s="52">
        <f t="shared" si="8"/>
        <v>4200</v>
      </c>
      <c r="G37" s="183"/>
    </row>
    <row r="38" spans="1:8" x14ac:dyDescent="0.2">
      <c r="A38" s="35"/>
      <c r="B38" s="37" t="s">
        <v>119</v>
      </c>
      <c r="C38" s="51">
        <f>SUM(C12+C20+C31+C34)</f>
        <v>37172.629999999997</v>
      </c>
      <c r="D38" s="51">
        <f t="shared" ref="D38:F38" si="9">SUM(D12+D20+D31+D34)</f>
        <v>9871.2999999999993</v>
      </c>
      <c r="E38" s="51">
        <f t="shared" si="9"/>
        <v>0</v>
      </c>
      <c r="F38" s="51">
        <f t="shared" si="9"/>
        <v>47043.93</v>
      </c>
      <c r="G38" s="213"/>
    </row>
    <row r="39" spans="1:8" x14ac:dyDescent="0.2">
      <c r="A39" s="35"/>
      <c r="B39" s="38"/>
      <c r="C39" s="52"/>
      <c r="D39" s="52"/>
      <c r="E39" s="52"/>
      <c r="F39" s="52"/>
      <c r="G39" s="182"/>
    </row>
    <row r="40" spans="1:8" x14ac:dyDescent="0.2">
      <c r="A40" s="30"/>
      <c r="B40" s="37" t="s">
        <v>120</v>
      </c>
      <c r="C40" s="51">
        <f>SUM(C12+C20+C31+C34)</f>
        <v>37172.629999999997</v>
      </c>
      <c r="D40" s="51">
        <f>SUM(D12+D20+D31+D34)</f>
        <v>9871.2999999999993</v>
      </c>
      <c r="E40" s="51">
        <f>SUM(E12+E20+E31+E34)</f>
        <v>0</v>
      </c>
      <c r="F40" s="51">
        <f>SUM(F12+F20+F31+F34)</f>
        <v>47043.93</v>
      </c>
      <c r="G40" s="54"/>
    </row>
    <row r="41" spans="1:8" x14ac:dyDescent="0.2">
      <c r="A41" s="30"/>
      <c r="B41" s="37" t="s">
        <v>121</v>
      </c>
      <c r="C41" s="51">
        <f>SUM(C13+C16+C18+C21+C27+C29+C32+C35)</f>
        <v>37172.629999999997</v>
      </c>
      <c r="D41" s="51">
        <f t="shared" ref="D41:F41" si="10">SUM(D13+D16+D18+D21+D27+D29+D32+D35)</f>
        <v>9871.2999999999993</v>
      </c>
      <c r="E41" s="51">
        <f t="shared" si="10"/>
        <v>0</v>
      </c>
      <c r="F41" s="51">
        <f t="shared" si="10"/>
        <v>47043.93</v>
      </c>
      <c r="G41" s="185"/>
    </row>
    <row r="42" spans="1:8" x14ac:dyDescent="0.2">
      <c r="A42" s="30"/>
      <c r="B42" s="37" t="s">
        <v>122</v>
      </c>
      <c r="C42" s="51">
        <f>SUM(C14+C15+C17+C19+C22+C23+C24+C25+C26+C28+C30+C33+C36+C37)</f>
        <v>37172.629999999997</v>
      </c>
      <c r="D42" s="51">
        <f t="shared" ref="D42:F42" si="11">SUM(D14+D15+D17+D19+D22+D23+D24+D25+D26+D28+D30+D33+D36+D37)</f>
        <v>9871.2999999999993</v>
      </c>
      <c r="E42" s="51">
        <f t="shared" si="11"/>
        <v>0</v>
      </c>
      <c r="F42" s="51">
        <f t="shared" si="11"/>
        <v>47043.93</v>
      </c>
      <c r="G42" s="222"/>
      <c r="H42" s="214"/>
    </row>
    <row r="43" spans="1:8" x14ac:dyDescent="0.2">
      <c r="A43" s="42"/>
      <c r="G43" s="40"/>
    </row>
    <row r="44" spans="1:8" x14ac:dyDescent="0.2">
      <c r="G44" s="40"/>
    </row>
    <row r="45" spans="1:8" x14ac:dyDescent="0.2">
      <c r="G45" s="40"/>
    </row>
    <row r="46" spans="1:8" x14ac:dyDescent="0.2">
      <c r="G46" s="40"/>
    </row>
    <row r="47" spans="1:8" x14ac:dyDescent="0.2">
      <c r="G47" s="40"/>
    </row>
    <row r="48" spans="1:8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84" ht="15" customHeight="1" x14ac:dyDescent="0.2"/>
    <row r="1091" spans="7:7" x14ac:dyDescent="0.2">
      <c r="G1091" s="43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44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45"/>
    </row>
    <row r="1110" spans="7:7" x14ac:dyDescent="0.2">
      <c r="G1110" s="46"/>
    </row>
    <row r="1111" spans="7:7" x14ac:dyDescent="0.2">
      <c r="G1111" s="45"/>
    </row>
    <row r="1112" spans="7:7" x14ac:dyDescent="0.2">
      <c r="G1112" s="47"/>
    </row>
    <row r="1113" spans="7:7" x14ac:dyDescent="0.2">
      <c r="G1113" s="40"/>
    </row>
    <row r="1114" spans="7:7" x14ac:dyDescent="0.2">
      <c r="G1114" s="39"/>
    </row>
    <row r="1115" spans="7:7" x14ac:dyDescent="0.2">
      <c r="G1115" s="40"/>
    </row>
    <row r="1116" spans="7:7" x14ac:dyDescent="0.2">
      <c r="G1116" s="40"/>
    </row>
    <row r="1117" spans="7:7" x14ac:dyDescent="0.2">
      <c r="G1117" s="40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1121" spans="7:7" x14ac:dyDescent="0.2">
      <c r="G1121" s="39"/>
    </row>
    <row r="1122" spans="7:7" x14ac:dyDescent="0.2">
      <c r="G1122" s="39"/>
    </row>
    <row r="1123" spans="7:7" x14ac:dyDescent="0.2">
      <c r="G1123" s="39"/>
    </row>
    <row r="2465" spans="8:102" ht="11.1" customHeight="1" x14ac:dyDescent="0.2">
      <c r="H2465" s="43"/>
      <c r="I2465" s="43"/>
      <c r="J2465" s="43"/>
      <c r="K2465" s="43"/>
      <c r="L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Z2465" s="43"/>
      <c r="BA2465" s="43"/>
      <c r="BB2465" s="43"/>
      <c r="BC2465" s="43"/>
      <c r="BD2465" s="43"/>
      <c r="BE2465" s="43"/>
      <c r="BG2465" s="43"/>
      <c r="BH2465" s="43"/>
      <c r="BI2465" s="43"/>
      <c r="BJ2465" s="43"/>
      <c r="BK2465" s="43"/>
      <c r="BL2465" s="43"/>
      <c r="BN2465" s="43"/>
      <c r="BO2465" s="43"/>
      <c r="BP2465" s="43"/>
      <c r="BQ2465" s="43"/>
      <c r="BR2465" s="43"/>
      <c r="BS2465" s="43"/>
      <c r="BU2465" s="43"/>
      <c r="BV2465" s="43"/>
      <c r="BW2465" s="43"/>
      <c r="BX2465" s="43"/>
      <c r="BY2465" s="43"/>
      <c r="BZ2465" s="43"/>
      <c r="CB2465" s="43"/>
      <c r="CC2465" s="43"/>
      <c r="CD2465" s="43"/>
      <c r="CE2465" s="43"/>
      <c r="CF2465" s="43"/>
      <c r="CG2465" s="43"/>
      <c r="CI2465" s="43"/>
      <c r="CJ2465" s="43"/>
      <c r="CK2465" s="43"/>
      <c r="CL2465" s="43"/>
      <c r="CM2465" s="43"/>
      <c r="CN2465" s="43"/>
      <c r="CP2465" s="43"/>
      <c r="CQ2465" s="43"/>
      <c r="CR2465" s="43"/>
      <c r="CS2465" s="43"/>
      <c r="CT2465" s="43"/>
      <c r="CU2465" s="43"/>
      <c r="CW2465" s="43"/>
      <c r="CX2465" s="43"/>
    </row>
    <row r="2466" spans="8:102" ht="11.1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Z2466" s="2"/>
      <c r="BA2466" s="2"/>
      <c r="BB2466" s="2"/>
      <c r="BC2466" s="2"/>
      <c r="BD2466" s="2"/>
      <c r="BE2466" s="2"/>
      <c r="BG2466" s="2"/>
      <c r="BH2466" s="2"/>
      <c r="BI2466" s="2"/>
      <c r="BJ2466" s="2"/>
      <c r="BK2466" s="2"/>
      <c r="BL2466" s="2"/>
      <c r="BN2466" s="2"/>
      <c r="BO2466" s="2"/>
      <c r="BP2466" s="2"/>
      <c r="BQ2466" s="2"/>
      <c r="BR2466" s="2"/>
      <c r="BS2466" s="2"/>
      <c r="BU2466" s="2"/>
      <c r="BV2466" s="2"/>
      <c r="BW2466" s="2"/>
      <c r="BX2466" s="2"/>
      <c r="BY2466" s="2"/>
      <c r="BZ2466" s="2"/>
      <c r="CB2466" s="2"/>
      <c r="CC2466" s="2"/>
      <c r="CD2466" s="2"/>
      <c r="CE2466" s="2"/>
      <c r="CF2466" s="2"/>
      <c r="CG2466" s="2"/>
      <c r="CI2466" s="2"/>
      <c r="CJ2466" s="2"/>
      <c r="CK2466" s="2"/>
      <c r="CL2466" s="2"/>
      <c r="CM2466" s="2"/>
      <c r="CN2466" s="2"/>
      <c r="CP2466" s="2"/>
      <c r="CQ2466" s="2"/>
      <c r="CR2466" s="2"/>
      <c r="CS2466" s="2"/>
      <c r="CT2466" s="2"/>
      <c r="CU2466" s="2"/>
      <c r="CW2466" s="2"/>
      <c r="CX2466" s="2"/>
    </row>
    <row r="2467" spans="8:102" ht="11.1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Q2467" s="2"/>
      <c r="AR2467" s="2"/>
      <c r="AS2467" s="2"/>
      <c r="AT2467" s="2"/>
      <c r="AV2467" s="2"/>
      <c r="AX2467" s="2"/>
      <c r="AZ2467" s="2"/>
      <c r="BA2467" s="2"/>
      <c r="BB2467" s="2"/>
      <c r="BC2467" s="2"/>
      <c r="BD2467" s="2"/>
      <c r="BE2467" s="2"/>
      <c r="BG2467" s="2"/>
      <c r="BH2467" s="2"/>
      <c r="BI2467" s="2"/>
      <c r="BJ2467" s="2"/>
      <c r="BL2467" s="2"/>
      <c r="BN2467" s="2"/>
      <c r="BO2467" s="2"/>
      <c r="BP2467" s="2"/>
      <c r="BQ2467" s="2"/>
      <c r="BR2467" s="2"/>
      <c r="BS2467" s="2"/>
      <c r="BU2467" s="2"/>
      <c r="BV2467" s="2"/>
      <c r="BW2467" s="2"/>
      <c r="BX2467" s="2"/>
      <c r="BY2467" s="2"/>
      <c r="BZ2467" s="2"/>
      <c r="CB2467" s="2"/>
      <c r="CD2467" s="2"/>
      <c r="CE2467" s="2"/>
      <c r="CF2467" s="2"/>
      <c r="CG2467" s="2"/>
      <c r="CI2467" s="2"/>
      <c r="CJ2467" s="2"/>
      <c r="CK2467" s="2"/>
      <c r="CL2467" s="2"/>
      <c r="CM2467" s="2"/>
      <c r="CN2467" s="2"/>
      <c r="CP2467" s="2"/>
      <c r="CQ2467" s="2"/>
      <c r="CR2467" s="2"/>
      <c r="CW2467" s="2"/>
      <c r="CX2467" s="2"/>
    </row>
    <row r="2468" spans="8:102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Q2468" s="2"/>
      <c r="AR2468" s="2"/>
      <c r="AS2468" s="2"/>
      <c r="AT2468" s="2"/>
      <c r="AV2468" s="2"/>
      <c r="AX2468" s="2"/>
      <c r="AZ2468" s="2"/>
      <c r="BA2468" s="2"/>
      <c r="BB2468" s="2"/>
      <c r="BC2468" s="2"/>
      <c r="BD2468" s="2"/>
      <c r="BE2468" s="2"/>
      <c r="BG2468" s="2"/>
      <c r="BH2468" s="2"/>
      <c r="BI2468" s="2"/>
      <c r="BJ2468" s="2"/>
      <c r="BL2468" s="2"/>
      <c r="BN2468" s="2"/>
      <c r="BO2468" s="2"/>
      <c r="BP2468" s="2"/>
      <c r="BQ2468" s="2"/>
      <c r="BR2468" s="2"/>
      <c r="BS2468" s="2"/>
      <c r="BU2468" s="2"/>
      <c r="BV2468" s="2"/>
      <c r="BW2468" s="2"/>
      <c r="BX2468" s="2"/>
      <c r="BY2468" s="2"/>
      <c r="BZ2468" s="2"/>
      <c r="CB2468" s="2"/>
      <c r="CD2468" s="2"/>
      <c r="CE2468" s="2"/>
      <c r="CF2468" s="2"/>
      <c r="CG2468" s="2"/>
      <c r="CI2468" s="2"/>
      <c r="CJ2468" s="2"/>
      <c r="CK2468" s="2"/>
      <c r="CL2468" s="2"/>
      <c r="CM2468" s="2"/>
      <c r="CN2468" s="2"/>
      <c r="CP2468" s="2"/>
      <c r="CQ2468" s="2"/>
      <c r="CR2468" s="2"/>
      <c r="CW2468" s="2"/>
      <c r="CX2468" s="2"/>
    </row>
    <row r="2469" spans="8:102" ht="12.95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N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N2469" s="2"/>
      <c r="CR2469" s="2"/>
      <c r="CW2469" s="2"/>
      <c r="CX2469" s="2"/>
    </row>
    <row r="2470" spans="8:102" ht="12.95" customHeight="1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N2470" s="2"/>
      <c r="CR2470" s="2"/>
      <c r="CW2470" s="2"/>
      <c r="CX2470" s="2"/>
    </row>
    <row r="2471" spans="8:102" ht="12.95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F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N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H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Y2478" s="2"/>
      <c r="AA2478" s="2"/>
      <c r="AD2478" s="2"/>
      <c r="AE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N2479" s="2"/>
      <c r="O2479" s="2"/>
      <c r="P2479" s="2"/>
      <c r="Q2479" s="2"/>
      <c r="R2479" s="2"/>
      <c r="S2479" s="2"/>
      <c r="T2479" s="2"/>
      <c r="V2479" s="2"/>
      <c r="W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N2480" s="2"/>
      <c r="O2480" s="2"/>
      <c r="P2480" s="2"/>
      <c r="Q2480" s="2"/>
      <c r="R2480" s="2"/>
      <c r="S2480" s="2"/>
      <c r="T2480" s="2"/>
      <c r="V2480" s="2"/>
      <c r="W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O2481" s="2"/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S2482" s="2"/>
      <c r="T2482" s="2"/>
      <c r="V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S2483" s="2"/>
      <c r="T2483" s="2"/>
      <c r="V2483" s="2"/>
      <c r="Y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J2483" s="2"/>
      <c r="BL2483" s="2"/>
      <c r="BO2483" s="2"/>
      <c r="BP2483" s="2"/>
      <c r="BQ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S2484" s="2"/>
      <c r="T2484" s="2"/>
      <c r="V2484" s="2"/>
      <c r="Y2484" s="2"/>
      <c r="AG2484" s="2"/>
      <c r="AJ2484" s="2"/>
      <c r="AK2484" s="2"/>
      <c r="AM2484" s="2"/>
      <c r="AO2484" s="2"/>
      <c r="AP2484" s="2"/>
      <c r="AZ2484" s="2"/>
      <c r="BA2484" s="2"/>
      <c r="BH2484" s="2"/>
      <c r="BO2484" s="2"/>
      <c r="BP2484" s="2"/>
      <c r="CD2484" s="2"/>
      <c r="CE2484" s="2"/>
      <c r="CF2484" s="2"/>
      <c r="CW2484" s="2"/>
      <c r="CX2484" s="2"/>
    </row>
    <row r="2485" spans="8:128" x14ac:dyDescent="0.2">
      <c r="AG2485" s="2"/>
      <c r="AK2485" s="2"/>
      <c r="AM2485" s="2"/>
      <c r="AP2485" s="2"/>
      <c r="AZ2485" s="2"/>
      <c r="BA2485" s="2"/>
      <c r="BO2485" s="2"/>
      <c r="BP2485" s="2"/>
      <c r="CD2485" s="2"/>
      <c r="CE2485" s="2"/>
      <c r="CF2485" s="2"/>
      <c r="CW2485" s="2"/>
    </row>
    <row r="2486" spans="8:128" x14ac:dyDescent="0.2">
      <c r="H2486" s="47"/>
      <c r="I2486" s="47"/>
      <c r="J2486" s="47"/>
      <c r="K2486" s="47"/>
      <c r="L2486" s="47"/>
      <c r="M2486" s="47"/>
      <c r="N2486" s="47"/>
      <c r="O2486" s="47"/>
      <c r="P2486" s="47"/>
      <c r="Q2486" s="47"/>
      <c r="R2486" s="47"/>
      <c r="S2486" s="47"/>
      <c r="T2486" s="47"/>
      <c r="U2486" s="47"/>
      <c r="V2486" s="47"/>
      <c r="W2486" s="47"/>
      <c r="X2486" s="47"/>
      <c r="Y2486" s="47"/>
      <c r="Z2486" s="47"/>
      <c r="AA2486" s="47"/>
      <c r="AB2486" s="47"/>
      <c r="AC2486" s="47"/>
      <c r="AD2486" s="47"/>
      <c r="AE2486" s="47"/>
      <c r="AF2486" s="47"/>
      <c r="AG2486" s="47"/>
      <c r="AH2486" s="47"/>
      <c r="AI2486" s="47"/>
      <c r="AJ2486" s="47"/>
      <c r="AK2486" s="47"/>
      <c r="AL2486" s="47"/>
      <c r="AM2486" s="47"/>
      <c r="AN2486" s="47"/>
      <c r="AO2486" s="47"/>
      <c r="AP2486" s="47"/>
      <c r="AQ2486" s="47"/>
      <c r="AR2486" s="47"/>
      <c r="AS2486" s="47"/>
      <c r="AT2486" s="47"/>
      <c r="AU2486" s="47"/>
      <c r="AV2486" s="47"/>
      <c r="AW2486" s="47"/>
      <c r="AX2486" s="47"/>
      <c r="AY2486" s="47"/>
      <c r="AZ2486" s="47"/>
      <c r="BA2486" s="47"/>
      <c r="BB2486" s="47"/>
      <c r="BC2486" s="47"/>
      <c r="BD2486" s="47"/>
      <c r="BE2486" s="47"/>
      <c r="BF2486" s="47"/>
      <c r="BG2486" s="47"/>
      <c r="BH2486" s="47"/>
      <c r="BI2486" s="47"/>
      <c r="BJ2486" s="47"/>
      <c r="BK2486" s="47"/>
      <c r="BL2486" s="47"/>
      <c r="BM2486" s="47"/>
      <c r="BN2486" s="47"/>
      <c r="BO2486" s="47"/>
      <c r="BP2486" s="47"/>
      <c r="BQ2486" s="47"/>
      <c r="BR2486" s="47"/>
      <c r="BS2486" s="47"/>
      <c r="BT2486" s="47"/>
      <c r="BU2486" s="47"/>
      <c r="BV2486" s="47"/>
      <c r="BW2486" s="47"/>
      <c r="BX2486" s="47"/>
      <c r="BY2486" s="47"/>
      <c r="BZ2486" s="47"/>
      <c r="CA2486" s="47"/>
      <c r="CB2486" s="47"/>
      <c r="CC2486" s="47"/>
      <c r="CD2486" s="47"/>
      <c r="CE2486" s="47"/>
      <c r="CF2486" s="47"/>
      <c r="CG2486" s="47"/>
      <c r="CH2486" s="47"/>
      <c r="CI2486" s="47"/>
      <c r="CJ2486" s="47"/>
      <c r="CK2486" s="47"/>
      <c r="CL2486" s="47"/>
      <c r="CM2486" s="47"/>
      <c r="CN2486" s="47"/>
      <c r="CO2486" s="47"/>
      <c r="CP2486" s="47"/>
      <c r="CQ2486" s="47"/>
      <c r="CR2486" s="47"/>
      <c r="CS2486" s="47"/>
      <c r="CT2486" s="47"/>
      <c r="CU2486" s="47"/>
      <c r="CV2486" s="47"/>
      <c r="CW2486" s="47"/>
      <c r="CX2486" s="47"/>
      <c r="CY2486" s="47">
        <f t="shared" ref="CY2486:DG2486" si="12">SUM(CY2466:CY2485)</f>
        <v>0</v>
      </c>
      <c r="CZ2486" s="47">
        <f t="shared" si="12"/>
        <v>0</v>
      </c>
      <c r="DA2486" s="47">
        <f t="shared" si="12"/>
        <v>0</v>
      </c>
      <c r="DB2486" s="47">
        <f t="shared" si="12"/>
        <v>0</v>
      </c>
      <c r="DC2486" s="47">
        <f t="shared" si="12"/>
        <v>0</v>
      </c>
      <c r="DD2486" s="47">
        <f t="shared" si="12"/>
        <v>0</v>
      </c>
      <c r="DE2486" s="47">
        <f t="shared" si="12"/>
        <v>0</v>
      </c>
      <c r="DF2486" s="47">
        <f t="shared" si="12"/>
        <v>0</v>
      </c>
      <c r="DG2486" s="47">
        <f t="shared" si="12"/>
        <v>0</v>
      </c>
      <c r="DH2486" s="47"/>
      <c r="DI2486" s="47"/>
      <c r="DJ2486" s="47"/>
      <c r="DK2486" s="47"/>
      <c r="DL2486" s="47"/>
      <c r="DM2486" s="47"/>
      <c r="DN2486" s="47"/>
      <c r="DO2486" s="47"/>
      <c r="DP2486" s="47"/>
      <c r="DQ2486" s="47"/>
      <c r="DR2486" s="47"/>
      <c r="DS2486" s="47"/>
      <c r="DT2486" s="47"/>
      <c r="DU2486" s="47"/>
      <c r="DV2486" s="47"/>
      <c r="DW2486" s="47"/>
      <c r="DX2486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92"/>
  <sheetViews>
    <sheetView showGridLines="0" zoomScale="130" zoomScaleNormal="130" workbookViewId="0">
      <selection activeCell="B36" sqref="B36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7" x14ac:dyDescent="0.2">
      <c r="A1" s="20"/>
      <c r="B1" s="20"/>
      <c r="C1" s="20"/>
      <c r="D1" s="20"/>
      <c r="E1" s="20"/>
      <c r="F1" s="20"/>
    </row>
    <row r="2" spans="1:7" x14ac:dyDescent="0.2">
      <c r="A2" s="464" t="s">
        <v>313</v>
      </c>
      <c r="B2" s="464"/>
      <c r="C2" s="464"/>
      <c r="D2" s="464"/>
      <c r="E2" s="464"/>
      <c r="F2" s="464"/>
    </row>
    <row r="3" spans="1:7" x14ac:dyDescent="0.2">
      <c r="A3" s="465" t="s">
        <v>59</v>
      </c>
      <c r="B3" s="465"/>
      <c r="C3" s="465"/>
      <c r="D3" s="465"/>
      <c r="E3" s="465"/>
      <c r="F3" s="465"/>
    </row>
    <row r="4" spans="1:7" x14ac:dyDescent="0.2">
      <c r="A4" s="465" t="s">
        <v>130</v>
      </c>
      <c r="B4" s="465"/>
      <c r="C4" s="465"/>
      <c r="D4" s="465"/>
      <c r="E4" s="465"/>
      <c r="F4" s="465"/>
    </row>
    <row r="5" spans="1:7" x14ac:dyDescent="0.2">
      <c r="A5" s="465" t="s">
        <v>135</v>
      </c>
      <c r="B5" s="465"/>
      <c r="C5" s="465"/>
      <c r="D5" s="465"/>
      <c r="E5" s="465"/>
      <c r="F5" s="465"/>
    </row>
    <row r="6" spans="1:7" x14ac:dyDescent="0.2">
      <c r="A6" s="204" t="s">
        <v>136</v>
      </c>
      <c r="B6" s="202"/>
      <c r="C6" s="202"/>
      <c r="D6" s="202"/>
      <c r="E6" s="202"/>
      <c r="F6" s="202"/>
    </row>
    <row r="7" spans="1:7" x14ac:dyDescent="0.2">
      <c r="A7" s="465" t="s">
        <v>124</v>
      </c>
      <c r="B7" s="465"/>
      <c r="C7" s="465"/>
      <c r="D7" s="465"/>
      <c r="E7" s="465"/>
      <c r="F7" s="465"/>
    </row>
    <row r="8" spans="1:7" x14ac:dyDescent="0.2">
      <c r="A8" s="172" t="s">
        <v>231</v>
      </c>
      <c r="B8" s="157"/>
      <c r="C8" s="157"/>
      <c r="D8" s="157"/>
      <c r="E8" s="157"/>
      <c r="F8" s="157"/>
    </row>
    <row r="9" spans="1:7" ht="13.5" thickBot="1" x14ac:dyDescent="0.25">
      <c r="A9" s="21"/>
      <c r="B9" s="21"/>
      <c r="C9" s="21"/>
      <c r="D9" s="171"/>
      <c r="E9" s="21"/>
      <c r="F9" s="21"/>
    </row>
    <row r="10" spans="1:7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0" t="s">
        <v>17</v>
      </c>
      <c r="G10" s="211"/>
    </row>
    <row r="11" spans="1:7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3"/>
      <c r="G11" s="224"/>
    </row>
    <row r="12" spans="1:7" x14ac:dyDescent="0.2">
      <c r="A12" s="28">
        <v>51</v>
      </c>
      <c r="B12" s="29" t="s">
        <v>71</v>
      </c>
      <c r="C12" s="174">
        <f>SUM(C13+C16+C18)</f>
        <v>4526.55</v>
      </c>
      <c r="D12" s="174">
        <f>SUM(D13+D16+D18)</f>
        <v>1383</v>
      </c>
      <c r="E12" s="174">
        <f>SUM(E13+E16+E18)</f>
        <v>0</v>
      </c>
      <c r="F12" s="174">
        <f>SUM(F13+F16+F18)</f>
        <v>5909.55</v>
      </c>
    </row>
    <row r="13" spans="1:7" x14ac:dyDescent="0.2">
      <c r="A13" s="30">
        <v>511</v>
      </c>
      <c r="B13" s="31" t="s">
        <v>153</v>
      </c>
      <c r="C13" s="163">
        <f>SUM(C14:C15)</f>
        <v>3977.55</v>
      </c>
      <c r="D13" s="163">
        <f>SUM(D14:D15)</f>
        <v>1200</v>
      </c>
      <c r="E13" s="163">
        <f>SUM(E14:E15)</f>
        <v>0</v>
      </c>
      <c r="F13" s="163">
        <f>SUM(F14:F15)</f>
        <v>5177.55</v>
      </c>
    </row>
    <row r="14" spans="1:7" x14ac:dyDescent="0.2">
      <c r="A14" s="32">
        <v>51101</v>
      </c>
      <c r="B14" s="33" t="s">
        <v>72</v>
      </c>
      <c r="C14" s="164">
        <f>F14-D14</f>
        <v>3600</v>
      </c>
      <c r="D14" s="164">
        <f>'[1]CEM. Y RAST.'!$I$13*3</f>
        <v>1200</v>
      </c>
      <c r="E14" s="164"/>
      <c r="F14" s="164">
        <f>+'[2]CEM. Y RAST.'!$L$13</f>
        <v>4800</v>
      </c>
    </row>
    <row r="15" spans="1:7" x14ac:dyDescent="0.2">
      <c r="A15" s="32">
        <v>51103</v>
      </c>
      <c r="B15" s="38" t="s">
        <v>73</v>
      </c>
      <c r="C15" s="164">
        <v>377.55</v>
      </c>
      <c r="D15" s="164"/>
      <c r="E15" s="164"/>
      <c r="F15" s="164">
        <f>+'[2]CEM. Y RAST.'!$M$13</f>
        <v>377.55</v>
      </c>
    </row>
    <row r="16" spans="1:7" x14ac:dyDescent="0.2">
      <c r="A16" s="30">
        <v>514</v>
      </c>
      <c r="B16" s="29" t="s">
        <v>76</v>
      </c>
      <c r="C16" s="163">
        <f>SUM(C17)</f>
        <v>306</v>
      </c>
      <c r="D16" s="163">
        <f t="shared" ref="D16:F16" si="0">SUM(D17)</f>
        <v>102</v>
      </c>
      <c r="E16" s="163">
        <f t="shared" si="0"/>
        <v>0</v>
      </c>
      <c r="F16" s="163">
        <f t="shared" si="0"/>
        <v>408</v>
      </c>
    </row>
    <row r="17" spans="1:8" x14ac:dyDescent="0.2">
      <c r="A17" s="35">
        <v>51401</v>
      </c>
      <c r="B17" s="38" t="s">
        <v>77</v>
      </c>
      <c r="C17" s="164">
        <f>F17-D17</f>
        <v>306</v>
      </c>
      <c r="D17" s="164">
        <v>102</v>
      </c>
      <c r="E17" s="164"/>
      <c r="F17" s="164">
        <f>+'[2]CEM. Y RAST.'!$L$17+'[2]CEM. Y RAST.'!$L$19</f>
        <v>408</v>
      </c>
    </row>
    <row r="18" spans="1:8" x14ac:dyDescent="0.2">
      <c r="A18" s="30">
        <v>515</v>
      </c>
      <c r="B18" s="37" t="s">
        <v>78</v>
      </c>
      <c r="C18" s="163">
        <f>SUM(C19:C19)</f>
        <v>243</v>
      </c>
      <c r="D18" s="163">
        <f>SUM(D19:D19)</f>
        <v>81</v>
      </c>
      <c r="E18" s="163">
        <f>SUM(E19:E19)</f>
        <v>0</v>
      </c>
      <c r="F18" s="163">
        <f>SUM(F19:F19)</f>
        <v>324</v>
      </c>
    </row>
    <row r="19" spans="1:8" x14ac:dyDescent="0.2">
      <c r="A19" s="35">
        <v>51501</v>
      </c>
      <c r="B19" s="38" t="s">
        <v>77</v>
      </c>
      <c r="C19" s="164">
        <f>F19-D19</f>
        <v>243</v>
      </c>
      <c r="D19" s="164">
        <f>'[1]CEM. Y RAST.'!$J$13*3</f>
        <v>81</v>
      </c>
      <c r="E19" s="164"/>
      <c r="F19" s="164">
        <f>+'[2]CEM. Y RAST.'!$L$18</f>
        <v>324</v>
      </c>
    </row>
    <row r="20" spans="1:8" x14ac:dyDescent="0.2">
      <c r="A20" s="30">
        <v>54</v>
      </c>
      <c r="B20" s="37" t="s">
        <v>80</v>
      </c>
      <c r="C20" s="51">
        <f>SUM(C21+C32)</f>
        <v>4716.6900000000005</v>
      </c>
      <c r="D20" s="51">
        <f>SUM(D21+D32)</f>
        <v>0</v>
      </c>
      <c r="E20" s="51">
        <f>SUM(E21+E32)</f>
        <v>0</v>
      </c>
      <c r="F20" s="51">
        <f>SUM(F21+F32)</f>
        <v>4716.6900000000005</v>
      </c>
    </row>
    <row r="21" spans="1:8" x14ac:dyDescent="0.2">
      <c r="A21" s="30">
        <v>541</v>
      </c>
      <c r="B21" s="37" t="s">
        <v>164</v>
      </c>
      <c r="C21" s="51">
        <f>SUM(C22:C31)</f>
        <v>3166.69</v>
      </c>
      <c r="D21" s="51">
        <f>SUM(D22:D31)</f>
        <v>0</v>
      </c>
      <c r="E21" s="51">
        <f>SUM(E22:E31)</f>
        <v>0</v>
      </c>
      <c r="F21" s="51">
        <f>SUM(F22:F31)</f>
        <v>3166.69</v>
      </c>
      <c r="G21" s="39"/>
    </row>
    <row r="22" spans="1:8" x14ac:dyDescent="0.2">
      <c r="A22" s="35">
        <v>54105</v>
      </c>
      <c r="B22" s="38" t="s">
        <v>84</v>
      </c>
      <c r="C22" s="52">
        <v>223.35</v>
      </c>
      <c r="D22" s="52"/>
      <c r="E22" s="52"/>
      <c r="F22" s="52">
        <f t="shared" ref="F22:F36" si="1">SUM(C22:E22)</f>
        <v>223.35</v>
      </c>
      <c r="G22" s="40"/>
    </row>
    <row r="23" spans="1:8" x14ac:dyDescent="0.2">
      <c r="A23" s="35">
        <v>54106</v>
      </c>
      <c r="B23" s="38" t="s">
        <v>85</v>
      </c>
      <c r="C23" s="52">
        <v>93.5</v>
      </c>
      <c r="D23" s="52"/>
      <c r="E23" s="52"/>
      <c r="F23" s="52">
        <f t="shared" si="1"/>
        <v>93.5</v>
      </c>
      <c r="G23" s="40"/>
    </row>
    <row r="24" spans="1:8" x14ac:dyDescent="0.2">
      <c r="A24" s="35">
        <v>54107</v>
      </c>
      <c r="B24" s="38" t="s">
        <v>138</v>
      </c>
      <c r="C24" s="52">
        <v>522.72</v>
      </c>
      <c r="D24" s="52"/>
      <c r="E24" s="52"/>
      <c r="F24" s="52">
        <f t="shared" si="1"/>
        <v>522.72</v>
      </c>
      <c r="G24" s="183"/>
    </row>
    <row r="25" spans="1:8" x14ac:dyDescent="0.2">
      <c r="A25" s="35">
        <v>54111</v>
      </c>
      <c r="B25" s="38" t="s">
        <v>240</v>
      </c>
      <c r="C25" s="52">
        <v>944</v>
      </c>
      <c r="D25" s="52"/>
      <c r="E25" s="52"/>
      <c r="F25" s="52">
        <f t="shared" si="1"/>
        <v>944</v>
      </c>
      <c r="G25" s="183"/>
    </row>
    <row r="26" spans="1:8" x14ac:dyDescent="0.2">
      <c r="A26" s="35">
        <v>54112</v>
      </c>
      <c r="B26" s="38" t="s">
        <v>265</v>
      </c>
      <c r="C26" s="52">
        <v>444.6</v>
      </c>
      <c r="D26" s="52"/>
      <c r="E26" s="52"/>
      <c r="F26" s="52">
        <f t="shared" si="1"/>
        <v>444.6</v>
      </c>
      <c r="G26" s="183"/>
    </row>
    <row r="27" spans="1:8" x14ac:dyDescent="0.2">
      <c r="A27" s="35">
        <v>54114</v>
      </c>
      <c r="B27" s="38" t="s">
        <v>88</v>
      </c>
      <c r="C27" s="52">
        <v>59.75</v>
      </c>
      <c r="D27" s="52"/>
      <c r="E27" s="52"/>
      <c r="F27" s="52">
        <f t="shared" si="1"/>
        <v>59.75</v>
      </c>
      <c r="G27" s="238"/>
    </row>
    <row r="28" spans="1:8" x14ac:dyDescent="0.2">
      <c r="A28" s="35">
        <v>54115</v>
      </c>
      <c r="B28" s="38" t="s">
        <v>89</v>
      </c>
      <c r="C28" s="52">
        <v>40</v>
      </c>
      <c r="D28" s="52"/>
      <c r="E28" s="52"/>
      <c r="F28" s="52">
        <f t="shared" si="1"/>
        <v>40</v>
      </c>
      <c r="G28" s="190"/>
    </row>
    <row r="29" spans="1:8" x14ac:dyDescent="0.2">
      <c r="A29" s="35">
        <v>54118</v>
      </c>
      <c r="B29" s="38" t="s">
        <v>251</v>
      </c>
      <c r="C29" s="52">
        <v>564</v>
      </c>
      <c r="D29" s="52"/>
      <c r="E29" s="52"/>
      <c r="F29" s="52">
        <f t="shared" si="1"/>
        <v>564</v>
      </c>
      <c r="G29" s="312"/>
      <c r="H29" s="313"/>
    </row>
    <row r="30" spans="1:8" x14ac:dyDescent="0.2">
      <c r="A30" s="35">
        <v>54119</v>
      </c>
      <c r="B30" s="38" t="s">
        <v>252</v>
      </c>
      <c r="C30" s="52">
        <v>174.77</v>
      </c>
      <c r="D30" s="52"/>
      <c r="E30" s="52"/>
      <c r="F30" s="52">
        <f t="shared" si="1"/>
        <v>174.77</v>
      </c>
      <c r="G30" s="182"/>
      <c r="H30" s="40"/>
    </row>
    <row r="31" spans="1:8" x14ac:dyDescent="0.2">
      <c r="A31" s="35">
        <v>54199</v>
      </c>
      <c r="B31" s="38" t="s">
        <v>90</v>
      </c>
      <c r="C31" s="52">
        <v>100</v>
      </c>
      <c r="D31" s="52"/>
      <c r="E31" s="52"/>
      <c r="F31" s="52">
        <f t="shared" si="1"/>
        <v>100</v>
      </c>
      <c r="G31" s="40"/>
    </row>
    <row r="32" spans="1:8" x14ac:dyDescent="0.2">
      <c r="A32" s="30">
        <v>543</v>
      </c>
      <c r="B32" s="37" t="s">
        <v>155</v>
      </c>
      <c r="C32" s="51">
        <f>SUM(C33:C36)</f>
        <v>1550</v>
      </c>
      <c r="D32" s="51">
        <f>SUM(D33:D36)</f>
        <v>0</v>
      </c>
      <c r="E32" s="51">
        <f>SUM(E33:E36)</f>
        <v>0</v>
      </c>
      <c r="F32" s="51">
        <f>SUM(F33:F36)</f>
        <v>1550</v>
      </c>
      <c r="G32" s="39"/>
    </row>
    <row r="33" spans="1:9" x14ac:dyDescent="0.2">
      <c r="A33" s="35">
        <v>54301</v>
      </c>
      <c r="B33" s="38" t="s">
        <v>95</v>
      </c>
      <c r="C33" s="52">
        <v>50</v>
      </c>
      <c r="D33" s="52"/>
      <c r="E33" s="52"/>
      <c r="F33" s="52">
        <f t="shared" si="1"/>
        <v>50</v>
      </c>
      <c r="G33" s="40"/>
    </row>
    <row r="34" spans="1:9" x14ac:dyDescent="0.2">
      <c r="A34" s="35">
        <v>54303</v>
      </c>
      <c r="B34" s="38" t="s">
        <v>96</v>
      </c>
      <c r="C34" s="52">
        <v>500</v>
      </c>
      <c r="D34" s="52"/>
      <c r="E34" s="52"/>
      <c r="F34" s="52">
        <f t="shared" si="1"/>
        <v>500</v>
      </c>
      <c r="G34" s="40"/>
    </row>
    <row r="35" spans="1:9" x14ac:dyDescent="0.2">
      <c r="A35" s="35">
        <v>54307</v>
      </c>
      <c r="B35" s="38" t="s">
        <v>266</v>
      </c>
      <c r="C35" s="52">
        <v>300</v>
      </c>
      <c r="D35" s="52"/>
      <c r="E35" s="52"/>
      <c r="F35" s="52">
        <f t="shared" si="1"/>
        <v>300</v>
      </c>
      <c r="G35" s="40"/>
    </row>
    <row r="36" spans="1:9" x14ac:dyDescent="0.2">
      <c r="A36" s="35">
        <v>54399</v>
      </c>
      <c r="B36" s="38" t="s">
        <v>244</v>
      </c>
      <c r="C36" s="52">
        <v>700</v>
      </c>
      <c r="D36" s="52"/>
      <c r="E36" s="52"/>
      <c r="F36" s="52">
        <f t="shared" si="1"/>
        <v>700</v>
      </c>
      <c r="G36" s="40"/>
    </row>
    <row r="37" spans="1:9" x14ac:dyDescent="0.2">
      <c r="A37" s="30">
        <v>55</v>
      </c>
      <c r="B37" s="37" t="s">
        <v>104</v>
      </c>
      <c r="C37" s="51">
        <f>SUM(C38)</f>
        <v>55</v>
      </c>
      <c r="D37" s="51">
        <f t="shared" ref="D37:F37" si="2">SUM(D38)</f>
        <v>0</v>
      </c>
      <c r="E37" s="51">
        <f t="shared" si="2"/>
        <v>0</v>
      </c>
      <c r="F37" s="51">
        <f t="shared" si="2"/>
        <v>55</v>
      </c>
      <c r="G37" s="40"/>
    </row>
    <row r="38" spans="1:9" x14ac:dyDescent="0.2">
      <c r="A38" s="30">
        <v>556</v>
      </c>
      <c r="B38" s="37" t="s">
        <v>158</v>
      </c>
      <c r="C38" s="51">
        <f>SUM(C39:C39)</f>
        <v>55</v>
      </c>
      <c r="D38" s="51">
        <f>SUM(D39:D39)</f>
        <v>0</v>
      </c>
      <c r="E38" s="51">
        <f>SUM(E39:E39)</f>
        <v>0</v>
      </c>
      <c r="F38" s="51">
        <f>SUM(F39:F39)</f>
        <v>55</v>
      </c>
      <c r="G38" s="40"/>
    </row>
    <row r="39" spans="1:9" x14ac:dyDescent="0.2">
      <c r="A39" s="35">
        <v>55601</v>
      </c>
      <c r="B39" s="192" t="s">
        <v>105</v>
      </c>
      <c r="C39" s="52">
        <v>55</v>
      </c>
      <c r="D39" s="52"/>
      <c r="E39" s="52"/>
      <c r="F39" s="52">
        <f t="shared" ref="F39" si="3">SUM(C39:E39)</f>
        <v>55</v>
      </c>
      <c r="G39" s="40"/>
    </row>
    <row r="40" spans="1:9" x14ac:dyDescent="0.2">
      <c r="A40" s="30">
        <v>61</v>
      </c>
      <c r="B40" s="37" t="s">
        <v>110</v>
      </c>
      <c r="C40" s="51">
        <f>SUM(C41)</f>
        <v>150</v>
      </c>
      <c r="D40" s="51">
        <f t="shared" ref="D40:F40" si="4">SUM(D41)</f>
        <v>0</v>
      </c>
      <c r="E40" s="51">
        <f t="shared" si="4"/>
        <v>0</v>
      </c>
      <c r="F40" s="51">
        <f t="shared" si="4"/>
        <v>150</v>
      </c>
      <c r="G40" s="40"/>
    </row>
    <row r="41" spans="1:9" x14ac:dyDescent="0.2">
      <c r="A41" s="30">
        <v>611</v>
      </c>
      <c r="B41" s="37" t="s">
        <v>163</v>
      </c>
      <c r="C41" s="51">
        <f>SUM(C42:C43)</f>
        <v>150</v>
      </c>
      <c r="D41" s="51">
        <f>SUM(D42:D43)</f>
        <v>0</v>
      </c>
      <c r="E41" s="51">
        <f>SUM(E42:E43)</f>
        <v>0</v>
      </c>
      <c r="F41" s="51">
        <f>SUM(F42:F43)</f>
        <v>150</v>
      </c>
      <c r="G41" s="40"/>
    </row>
    <row r="42" spans="1:9" x14ac:dyDescent="0.2">
      <c r="A42" s="35">
        <v>61101</v>
      </c>
      <c r="B42" s="38" t="s">
        <v>112</v>
      </c>
      <c r="C42" s="52">
        <v>100</v>
      </c>
      <c r="D42" s="52"/>
      <c r="E42" s="52"/>
      <c r="F42" s="52">
        <f t="shared" ref="F42:F43" si="5">SUM(C42:E42)</f>
        <v>100</v>
      </c>
      <c r="G42" s="183"/>
    </row>
    <row r="43" spans="1:9" x14ac:dyDescent="0.2">
      <c r="A43" s="35">
        <v>61199</v>
      </c>
      <c r="B43" s="38" t="s">
        <v>115</v>
      </c>
      <c r="C43" s="52">
        <v>50</v>
      </c>
      <c r="D43" s="52"/>
      <c r="E43" s="52"/>
      <c r="F43" s="52">
        <f t="shared" si="5"/>
        <v>50</v>
      </c>
      <c r="G43" s="182"/>
    </row>
    <row r="44" spans="1:9" x14ac:dyDescent="0.2">
      <c r="A44" s="35"/>
      <c r="B44" s="37" t="s">
        <v>119</v>
      </c>
      <c r="C44" s="51">
        <f>SUM(C12+C20+C37+C40)</f>
        <v>9448.2400000000016</v>
      </c>
      <c r="D44" s="51">
        <f>SUM(D12+D20+D37+D40)</f>
        <v>1383</v>
      </c>
      <c r="E44" s="51">
        <f>SUM(E12+E20+E37+E40)</f>
        <v>0</v>
      </c>
      <c r="F44" s="51">
        <f>SUM(F12+F20+F37+F40)</f>
        <v>10831.240000000002</v>
      </c>
      <c r="G44" s="233"/>
    </row>
    <row r="45" spans="1:9" x14ac:dyDescent="0.2">
      <c r="A45" s="35"/>
      <c r="B45" s="38"/>
      <c r="C45" s="52"/>
      <c r="D45" s="52"/>
      <c r="E45" s="52"/>
      <c r="F45" s="52"/>
      <c r="G45" s="40"/>
    </row>
    <row r="46" spans="1:9" x14ac:dyDescent="0.2">
      <c r="A46" s="30"/>
      <c r="B46" s="37" t="s">
        <v>120</v>
      </c>
      <c r="C46" s="51">
        <f>SUM(C12+C20+C37+C40)</f>
        <v>9448.2400000000016</v>
      </c>
      <c r="D46" s="51">
        <f>SUM(D12+D20+D37+D40)</f>
        <v>1383</v>
      </c>
      <c r="E46" s="51">
        <f>SUM(E12+E20+E37+E40)</f>
        <v>0</v>
      </c>
      <c r="F46" s="51">
        <f>SUM(F12+F20+F37+F40)</f>
        <v>10831.240000000002</v>
      </c>
      <c r="G46" s="54"/>
    </row>
    <row r="47" spans="1:9" x14ac:dyDescent="0.2">
      <c r="A47" s="30"/>
      <c r="B47" s="37" t="s">
        <v>121</v>
      </c>
      <c r="C47" s="51">
        <f>SUM(C13+C16+C18+C21+C32+C38+C41)</f>
        <v>9448.24</v>
      </c>
      <c r="D47" s="51">
        <f>SUM(D13+D16+D18+D21+D32+D38+D41)</f>
        <v>1383</v>
      </c>
      <c r="E47" s="51">
        <f>SUM(E13+E16+E18+E21+E32+E38+E41)</f>
        <v>0</v>
      </c>
      <c r="F47" s="51">
        <f>SUM(F13+F16+F18+F21+F32+F38+F41)</f>
        <v>10831.24</v>
      </c>
      <c r="G47" s="54"/>
    </row>
    <row r="48" spans="1:9" x14ac:dyDescent="0.2">
      <c r="A48" s="30"/>
      <c r="B48" s="37" t="s">
        <v>122</v>
      </c>
      <c r="C48" s="51">
        <f>SUM(C14+C15+C17+C19+C22+C23+C24+C25+C26+C27+C28+C29+C30+C31+C33+C34+C35+C36+C39+C42+C43)</f>
        <v>9448.2400000000016</v>
      </c>
      <c r="D48" s="51">
        <f t="shared" ref="D48:F48" si="6">SUM(D14+D15+D17+D19+D22+D23+D24+D25+D26+D27+D28+D29+D30+D31+D33+D34+D35+D36+D39+D42+D43)</f>
        <v>1383</v>
      </c>
      <c r="E48" s="51">
        <f t="shared" si="6"/>
        <v>0</v>
      </c>
      <c r="F48" s="51">
        <f t="shared" si="6"/>
        <v>10831.240000000002</v>
      </c>
      <c r="G48" s="222"/>
      <c r="H48" s="217"/>
      <c r="I48" s="237"/>
    </row>
    <row r="49" spans="1:8" x14ac:dyDescent="0.2">
      <c r="A49" s="42"/>
      <c r="G49" s="40"/>
      <c r="H49" s="40"/>
    </row>
    <row r="50" spans="1:8" x14ac:dyDescent="0.2">
      <c r="G50" s="40"/>
    </row>
    <row r="51" spans="1:8" x14ac:dyDescent="0.2">
      <c r="G51" s="40"/>
    </row>
    <row r="52" spans="1:8" x14ac:dyDescent="0.2">
      <c r="G52" s="40"/>
    </row>
    <row r="53" spans="1:8" x14ac:dyDescent="0.2">
      <c r="G53" s="40"/>
    </row>
    <row r="54" spans="1:8" x14ac:dyDescent="0.2">
      <c r="G54" s="40"/>
    </row>
    <row r="55" spans="1:8" x14ac:dyDescent="0.2">
      <c r="G55" s="40"/>
    </row>
    <row r="56" spans="1:8" x14ac:dyDescent="0.2">
      <c r="G56" s="40"/>
    </row>
    <row r="57" spans="1:8" x14ac:dyDescent="0.2">
      <c r="G57" s="40"/>
    </row>
    <row r="58" spans="1:8" x14ac:dyDescent="0.2">
      <c r="G58" s="40"/>
    </row>
    <row r="59" spans="1:8" x14ac:dyDescent="0.2">
      <c r="G59" s="40"/>
    </row>
    <row r="60" spans="1:8" x14ac:dyDescent="0.2">
      <c r="G60" s="40"/>
    </row>
    <row r="61" spans="1:8" x14ac:dyDescent="0.2">
      <c r="G61" s="40"/>
    </row>
    <row r="62" spans="1:8" x14ac:dyDescent="0.2">
      <c r="G62" s="40"/>
    </row>
    <row r="63" spans="1:8" x14ac:dyDescent="0.2">
      <c r="G63" s="40"/>
    </row>
    <row r="64" spans="1:8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77" spans="7:7" x14ac:dyDescent="0.2">
      <c r="G77" s="40"/>
    </row>
    <row r="90" ht="15" customHeight="1" x14ac:dyDescent="0.2"/>
    <row r="1097" spans="7:7" x14ac:dyDescent="0.2">
      <c r="G1097" s="43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44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45"/>
    </row>
    <row r="1116" spans="7:7" x14ac:dyDescent="0.2">
      <c r="G1116" s="46"/>
    </row>
    <row r="1117" spans="7:7" x14ac:dyDescent="0.2">
      <c r="G1117" s="45"/>
    </row>
    <row r="1118" spans="7:7" x14ac:dyDescent="0.2">
      <c r="G1118" s="47"/>
    </row>
    <row r="1119" spans="7:7" x14ac:dyDescent="0.2">
      <c r="G1119" s="40"/>
    </row>
    <row r="1120" spans="7:7" x14ac:dyDescent="0.2">
      <c r="G1120" s="39"/>
    </row>
    <row r="1121" spans="7:7" x14ac:dyDescent="0.2">
      <c r="G1121" s="40"/>
    </row>
    <row r="1122" spans="7:7" x14ac:dyDescent="0.2">
      <c r="G1122" s="40"/>
    </row>
    <row r="1123" spans="7:7" x14ac:dyDescent="0.2">
      <c r="G1123" s="40"/>
    </row>
    <row r="1124" spans="7:7" x14ac:dyDescent="0.2">
      <c r="G1124" s="39"/>
    </row>
    <row r="1125" spans="7:7" x14ac:dyDescent="0.2">
      <c r="G1125" s="39"/>
    </row>
    <row r="1126" spans="7:7" x14ac:dyDescent="0.2">
      <c r="G1126" s="39"/>
    </row>
    <row r="1127" spans="7:7" x14ac:dyDescent="0.2">
      <c r="G1127" s="39"/>
    </row>
    <row r="1128" spans="7:7" x14ac:dyDescent="0.2">
      <c r="G1128" s="39"/>
    </row>
    <row r="1129" spans="7:7" x14ac:dyDescent="0.2">
      <c r="G1129" s="39"/>
    </row>
    <row r="2471" spans="8:102" ht="11.1" customHeight="1" x14ac:dyDescent="0.2">
      <c r="H2471" s="43"/>
      <c r="I2471" s="43"/>
      <c r="J2471" s="43"/>
      <c r="K2471" s="43"/>
      <c r="L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Z2471" s="43"/>
      <c r="BA2471" s="43"/>
      <c r="BB2471" s="43"/>
      <c r="BC2471" s="43"/>
      <c r="BD2471" s="43"/>
      <c r="BE2471" s="43"/>
      <c r="BG2471" s="43"/>
      <c r="BH2471" s="43"/>
      <c r="BI2471" s="43"/>
      <c r="BJ2471" s="43"/>
      <c r="BK2471" s="43"/>
      <c r="BL2471" s="43"/>
      <c r="BN2471" s="43"/>
      <c r="BO2471" s="43"/>
      <c r="BP2471" s="43"/>
      <c r="BQ2471" s="43"/>
      <c r="BR2471" s="43"/>
      <c r="BS2471" s="43"/>
      <c r="BU2471" s="43"/>
      <c r="BV2471" s="43"/>
      <c r="BW2471" s="43"/>
      <c r="BX2471" s="43"/>
      <c r="BY2471" s="43"/>
      <c r="BZ2471" s="43"/>
      <c r="CB2471" s="43"/>
      <c r="CC2471" s="43"/>
      <c r="CD2471" s="43"/>
      <c r="CE2471" s="43"/>
      <c r="CF2471" s="43"/>
      <c r="CG2471" s="43"/>
      <c r="CI2471" s="43"/>
      <c r="CJ2471" s="43"/>
      <c r="CK2471" s="43"/>
      <c r="CL2471" s="43"/>
      <c r="CM2471" s="43"/>
      <c r="CN2471" s="43"/>
      <c r="CP2471" s="43"/>
      <c r="CQ2471" s="43"/>
      <c r="CR2471" s="43"/>
      <c r="CS2471" s="43"/>
      <c r="CT2471" s="43"/>
      <c r="CU2471" s="43"/>
      <c r="CW2471" s="43"/>
      <c r="CX2471" s="43"/>
    </row>
    <row r="2472" spans="8:102" ht="11.1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Z2472" s="2"/>
      <c r="BA2472" s="2"/>
      <c r="BB2472" s="2"/>
      <c r="BC2472" s="2"/>
      <c r="BD2472" s="2"/>
      <c r="BE2472" s="2"/>
      <c r="BG2472" s="2"/>
      <c r="BH2472" s="2"/>
      <c r="BI2472" s="2"/>
      <c r="BJ2472" s="2"/>
      <c r="BK2472" s="2"/>
      <c r="BL2472" s="2"/>
      <c r="BN2472" s="2"/>
      <c r="BO2472" s="2"/>
      <c r="BP2472" s="2"/>
      <c r="BQ2472" s="2"/>
      <c r="BR2472" s="2"/>
      <c r="BS2472" s="2"/>
      <c r="BU2472" s="2"/>
      <c r="BV2472" s="2"/>
      <c r="BW2472" s="2"/>
      <c r="BX2472" s="2"/>
      <c r="BY2472" s="2"/>
      <c r="BZ2472" s="2"/>
      <c r="CB2472" s="2"/>
      <c r="CC2472" s="2"/>
      <c r="CD2472" s="2"/>
      <c r="CE2472" s="2"/>
      <c r="CF2472" s="2"/>
      <c r="CG2472" s="2"/>
      <c r="CI2472" s="2"/>
      <c r="CJ2472" s="2"/>
      <c r="CK2472" s="2"/>
      <c r="CL2472" s="2"/>
      <c r="CM2472" s="2"/>
      <c r="CN2472" s="2"/>
      <c r="CP2472" s="2"/>
      <c r="CQ2472" s="2"/>
      <c r="CR2472" s="2"/>
      <c r="CS2472" s="2"/>
      <c r="CT2472" s="2"/>
      <c r="CU2472" s="2"/>
      <c r="CW2472" s="2"/>
      <c r="CX2472" s="2"/>
    </row>
    <row r="2473" spans="8:102" ht="11.1" customHeight="1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J2473" s="2"/>
      <c r="AK2473" s="2"/>
      <c r="AM2473" s="2"/>
      <c r="AO2473" s="2"/>
      <c r="AP2473" s="2"/>
      <c r="AQ2473" s="2"/>
      <c r="AR2473" s="2"/>
      <c r="AS2473" s="2"/>
      <c r="AT2473" s="2"/>
      <c r="AV2473" s="2"/>
      <c r="AX2473" s="2"/>
      <c r="AZ2473" s="2"/>
      <c r="BA2473" s="2"/>
      <c r="BB2473" s="2"/>
      <c r="BC2473" s="2"/>
      <c r="BD2473" s="2"/>
      <c r="BE2473" s="2"/>
      <c r="BG2473" s="2"/>
      <c r="BH2473" s="2"/>
      <c r="BI2473" s="2"/>
      <c r="BJ2473" s="2"/>
      <c r="BL2473" s="2"/>
      <c r="BN2473" s="2"/>
      <c r="BO2473" s="2"/>
      <c r="BP2473" s="2"/>
      <c r="BQ2473" s="2"/>
      <c r="BR2473" s="2"/>
      <c r="BS2473" s="2"/>
      <c r="BU2473" s="2"/>
      <c r="BV2473" s="2"/>
      <c r="BW2473" s="2"/>
      <c r="BX2473" s="2"/>
      <c r="BY2473" s="2"/>
      <c r="BZ2473" s="2"/>
      <c r="CB2473" s="2"/>
      <c r="CD2473" s="2"/>
      <c r="CE2473" s="2"/>
      <c r="CF2473" s="2"/>
      <c r="CG2473" s="2"/>
      <c r="CI2473" s="2"/>
      <c r="CJ2473" s="2"/>
      <c r="CK2473" s="2"/>
      <c r="CL2473" s="2"/>
      <c r="CM2473" s="2"/>
      <c r="CN2473" s="2"/>
      <c r="CP2473" s="2"/>
      <c r="CQ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J2474" s="2"/>
      <c r="AK2474" s="2"/>
      <c r="AM2474" s="2"/>
      <c r="AO2474" s="2"/>
      <c r="AP2474" s="2"/>
      <c r="AQ2474" s="2"/>
      <c r="AR2474" s="2"/>
      <c r="AS2474" s="2"/>
      <c r="AT2474" s="2"/>
      <c r="AV2474" s="2"/>
      <c r="AX2474" s="2"/>
      <c r="AZ2474" s="2"/>
      <c r="BA2474" s="2"/>
      <c r="BB2474" s="2"/>
      <c r="BC2474" s="2"/>
      <c r="BD2474" s="2"/>
      <c r="BE2474" s="2"/>
      <c r="BG2474" s="2"/>
      <c r="BH2474" s="2"/>
      <c r="BI2474" s="2"/>
      <c r="BJ2474" s="2"/>
      <c r="BL2474" s="2"/>
      <c r="BN2474" s="2"/>
      <c r="BO2474" s="2"/>
      <c r="BP2474" s="2"/>
      <c r="BQ2474" s="2"/>
      <c r="BR2474" s="2"/>
      <c r="BS2474" s="2"/>
      <c r="BU2474" s="2"/>
      <c r="BV2474" s="2"/>
      <c r="BW2474" s="2"/>
      <c r="BX2474" s="2"/>
      <c r="BY2474" s="2"/>
      <c r="BZ2474" s="2"/>
      <c r="CB2474" s="2"/>
      <c r="CD2474" s="2"/>
      <c r="CE2474" s="2"/>
      <c r="CF2474" s="2"/>
      <c r="CG2474" s="2"/>
      <c r="CI2474" s="2"/>
      <c r="CJ2474" s="2"/>
      <c r="CK2474" s="2"/>
      <c r="CL2474" s="2"/>
      <c r="CM2474" s="2"/>
      <c r="CN2474" s="2"/>
      <c r="CP2474" s="2"/>
      <c r="CQ2474" s="2"/>
      <c r="CR2474" s="2"/>
      <c r="CW2474" s="2"/>
      <c r="CX2474" s="2"/>
    </row>
    <row r="2475" spans="8:102" ht="12.95" customHeight="1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D2475" s="2"/>
      <c r="AE2475" s="2"/>
      <c r="AF2475" s="2"/>
      <c r="AG2475" s="2"/>
      <c r="AH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N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N2475" s="2"/>
      <c r="CR2475" s="2"/>
      <c r="CW2475" s="2"/>
      <c r="CX2475" s="2"/>
    </row>
    <row r="2476" spans="8:102" ht="12.95" customHeight="1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F2476" s="2"/>
      <c r="AG2476" s="2"/>
      <c r="AH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N2476" s="2"/>
      <c r="CR2476" s="2"/>
      <c r="CW2476" s="2"/>
      <c r="CX2476" s="2"/>
    </row>
    <row r="2477" spans="8:102" ht="12.95" customHeight="1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F2477" s="2"/>
      <c r="AG2477" s="2"/>
      <c r="AH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N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H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G2479" s="2"/>
      <c r="AH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X2481" s="2"/>
      <c r="Y2481" s="2"/>
      <c r="Z2481" s="2"/>
      <c r="AA2481" s="2"/>
      <c r="AD2481" s="2"/>
      <c r="AE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V2482" s="2"/>
      <c r="W2482" s="2"/>
      <c r="X2482" s="2"/>
      <c r="Y2482" s="2"/>
      <c r="Z2482" s="2"/>
      <c r="AA2482" s="2"/>
      <c r="AD2482" s="2"/>
      <c r="AE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V2483" s="2"/>
      <c r="W2483" s="2"/>
      <c r="X2483" s="2"/>
      <c r="Y2483" s="2"/>
      <c r="Z2483" s="2"/>
      <c r="AA2483" s="2"/>
      <c r="AD2483" s="2"/>
      <c r="AE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I2484" s="2"/>
      <c r="J2484" s="2"/>
      <c r="K2484" s="2"/>
      <c r="L2484" s="2"/>
      <c r="N2484" s="2"/>
      <c r="O2484" s="2"/>
      <c r="P2484" s="2"/>
      <c r="Q2484" s="2"/>
      <c r="R2484" s="2"/>
      <c r="S2484" s="2"/>
      <c r="T2484" s="2"/>
      <c r="V2484" s="2"/>
      <c r="W2484" s="2"/>
      <c r="Y2484" s="2"/>
      <c r="AA2484" s="2"/>
      <c r="AD2484" s="2"/>
      <c r="AE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I2485" s="2"/>
      <c r="J2485" s="2"/>
      <c r="K2485" s="2"/>
      <c r="N2485" s="2"/>
      <c r="O2485" s="2"/>
      <c r="P2485" s="2"/>
      <c r="Q2485" s="2"/>
      <c r="R2485" s="2"/>
      <c r="S2485" s="2"/>
      <c r="T2485" s="2"/>
      <c r="V2485" s="2"/>
      <c r="W2485" s="2"/>
      <c r="Y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H2486" s="2"/>
      <c r="I2486" s="2"/>
      <c r="J2486" s="2"/>
      <c r="K2486" s="2"/>
      <c r="N2486" s="2"/>
      <c r="O2486" s="2"/>
      <c r="P2486" s="2"/>
      <c r="Q2486" s="2"/>
      <c r="R2486" s="2"/>
      <c r="S2486" s="2"/>
      <c r="T2486" s="2"/>
      <c r="V2486" s="2"/>
      <c r="W2486" s="2"/>
      <c r="Y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H2487" s="2"/>
      <c r="O2487" s="2"/>
      <c r="S2487" s="2"/>
      <c r="T2487" s="2"/>
      <c r="V2487" s="2"/>
      <c r="Y2487" s="2"/>
      <c r="AG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28" x14ac:dyDescent="0.2">
      <c r="H2488" s="2"/>
      <c r="S2488" s="2"/>
      <c r="T2488" s="2"/>
      <c r="V2488" s="2"/>
      <c r="Y2488" s="2"/>
      <c r="AG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I2488" s="2"/>
      <c r="BJ2488" s="2"/>
      <c r="BL2488" s="2"/>
      <c r="BO2488" s="2"/>
      <c r="BP2488" s="2"/>
      <c r="BQ2488" s="2"/>
      <c r="BR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28" x14ac:dyDescent="0.2">
      <c r="S2489" s="2"/>
      <c r="T2489" s="2"/>
      <c r="V2489" s="2"/>
      <c r="Y2489" s="2"/>
      <c r="AG2489" s="2"/>
      <c r="AJ2489" s="2"/>
      <c r="AK2489" s="2"/>
      <c r="AM2489" s="2"/>
      <c r="AO2489" s="2"/>
      <c r="AP2489" s="2"/>
      <c r="AS2489" s="2"/>
      <c r="AV2489" s="2"/>
      <c r="AX2489" s="2"/>
      <c r="AZ2489" s="2"/>
      <c r="BA2489" s="2"/>
      <c r="BB2489" s="2"/>
      <c r="BC2489" s="2"/>
      <c r="BE2489" s="2"/>
      <c r="BG2489" s="2"/>
      <c r="BH2489" s="2"/>
      <c r="BJ2489" s="2"/>
      <c r="BL2489" s="2"/>
      <c r="BO2489" s="2"/>
      <c r="BP2489" s="2"/>
      <c r="BQ2489" s="2"/>
      <c r="BS2489" s="2"/>
      <c r="BV2489" s="2"/>
      <c r="BW2489" s="2"/>
      <c r="BX2489" s="2"/>
      <c r="BY2489" s="2"/>
      <c r="BZ2489" s="2"/>
      <c r="CD2489" s="2"/>
      <c r="CE2489" s="2"/>
      <c r="CF2489" s="2"/>
      <c r="CG2489" s="2"/>
      <c r="CJ2489" s="2"/>
      <c r="CK2489" s="2"/>
      <c r="CL2489" s="2"/>
      <c r="CM2489" s="2"/>
      <c r="CR2489" s="2"/>
      <c r="CW2489" s="2"/>
      <c r="CX2489" s="2"/>
    </row>
    <row r="2490" spans="8:128" x14ac:dyDescent="0.2">
      <c r="S2490" s="2"/>
      <c r="T2490" s="2"/>
      <c r="V2490" s="2"/>
      <c r="Y2490" s="2"/>
      <c r="AG2490" s="2"/>
      <c r="AJ2490" s="2"/>
      <c r="AK2490" s="2"/>
      <c r="AM2490" s="2"/>
      <c r="AO2490" s="2"/>
      <c r="AP2490" s="2"/>
      <c r="AZ2490" s="2"/>
      <c r="BA2490" s="2"/>
      <c r="BH2490" s="2"/>
      <c r="BO2490" s="2"/>
      <c r="BP2490" s="2"/>
      <c r="CD2490" s="2"/>
      <c r="CE2490" s="2"/>
      <c r="CF2490" s="2"/>
      <c r="CW2490" s="2"/>
      <c r="CX2490" s="2"/>
    </row>
    <row r="2491" spans="8:128" x14ac:dyDescent="0.2">
      <c r="AG2491" s="2"/>
      <c r="AK2491" s="2"/>
      <c r="AM2491" s="2"/>
      <c r="AP2491" s="2"/>
      <c r="AZ2491" s="2"/>
      <c r="BA2491" s="2"/>
      <c r="BO2491" s="2"/>
      <c r="BP2491" s="2"/>
      <c r="CD2491" s="2"/>
      <c r="CE2491" s="2"/>
      <c r="CF2491" s="2"/>
      <c r="CW2491" s="2"/>
    </row>
    <row r="2492" spans="8:128" x14ac:dyDescent="0.2">
      <c r="H2492" s="47"/>
      <c r="I2492" s="47"/>
      <c r="J2492" s="47"/>
      <c r="K2492" s="47"/>
      <c r="L2492" s="47"/>
      <c r="M2492" s="47"/>
      <c r="N2492" s="47"/>
      <c r="O2492" s="47"/>
      <c r="P2492" s="47"/>
      <c r="Q2492" s="47"/>
      <c r="R2492" s="47"/>
      <c r="S2492" s="47"/>
      <c r="T2492" s="47"/>
      <c r="U2492" s="47"/>
      <c r="V2492" s="47"/>
      <c r="W2492" s="47"/>
      <c r="X2492" s="47"/>
      <c r="Y2492" s="47"/>
      <c r="Z2492" s="47"/>
      <c r="AA2492" s="47"/>
      <c r="AB2492" s="47"/>
      <c r="AC2492" s="47"/>
      <c r="AD2492" s="47"/>
      <c r="AE2492" s="47"/>
      <c r="AF2492" s="47"/>
      <c r="AG2492" s="47"/>
      <c r="AH2492" s="47"/>
      <c r="AI2492" s="47"/>
      <c r="AJ2492" s="47"/>
      <c r="AK2492" s="47"/>
      <c r="AL2492" s="47"/>
      <c r="AM2492" s="47"/>
      <c r="AN2492" s="47"/>
      <c r="AO2492" s="47"/>
      <c r="AP2492" s="47"/>
      <c r="AQ2492" s="47"/>
      <c r="AR2492" s="47"/>
      <c r="AS2492" s="47"/>
      <c r="AT2492" s="47"/>
      <c r="AU2492" s="47"/>
      <c r="AV2492" s="47"/>
      <c r="AW2492" s="47"/>
      <c r="AX2492" s="47"/>
      <c r="AY2492" s="47"/>
      <c r="AZ2492" s="47"/>
      <c r="BA2492" s="47"/>
      <c r="BB2492" s="47"/>
      <c r="BC2492" s="47"/>
      <c r="BD2492" s="47"/>
      <c r="BE2492" s="47"/>
      <c r="BF2492" s="47"/>
      <c r="BG2492" s="47"/>
      <c r="BH2492" s="47"/>
      <c r="BI2492" s="47"/>
      <c r="BJ2492" s="47"/>
      <c r="BK2492" s="47"/>
      <c r="BL2492" s="47"/>
      <c r="BM2492" s="47"/>
      <c r="BN2492" s="47"/>
      <c r="BO2492" s="47"/>
      <c r="BP2492" s="47"/>
      <c r="BQ2492" s="47"/>
      <c r="BR2492" s="47"/>
      <c r="BS2492" s="47"/>
      <c r="BT2492" s="47"/>
      <c r="BU2492" s="47"/>
      <c r="BV2492" s="47"/>
      <c r="BW2492" s="47"/>
      <c r="BX2492" s="47"/>
      <c r="BY2492" s="47"/>
      <c r="BZ2492" s="47"/>
      <c r="CA2492" s="47"/>
      <c r="CB2492" s="47"/>
      <c r="CC2492" s="47"/>
      <c r="CD2492" s="47"/>
      <c r="CE2492" s="47"/>
      <c r="CF2492" s="47"/>
      <c r="CG2492" s="47"/>
      <c r="CH2492" s="47"/>
      <c r="CI2492" s="47"/>
      <c r="CJ2492" s="47"/>
      <c r="CK2492" s="47"/>
      <c r="CL2492" s="47"/>
      <c r="CM2492" s="47"/>
      <c r="CN2492" s="47"/>
      <c r="CO2492" s="47"/>
      <c r="CP2492" s="47"/>
      <c r="CQ2492" s="47"/>
      <c r="CR2492" s="47"/>
      <c r="CS2492" s="47"/>
      <c r="CT2492" s="47"/>
      <c r="CU2492" s="47"/>
      <c r="CV2492" s="47"/>
      <c r="CW2492" s="47"/>
      <c r="CX2492" s="47"/>
      <c r="CY2492" s="47">
        <f t="shared" ref="CY2492:DG2492" si="7">SUM(CY2472:CY2491)</f>
        <v>0</v>
      </c>
      <c r="CZ2492" s="47">
        <f t="shared" si="7"/>
        <v>0</v>
      </c>
      <c r="DA2492" s="47">
        <f t="shared" si="7"/>
        <v>0</v>
      </c>
      <c r="DB2492" s="47">
        <f t="shared" si="7"/>
        <v>0</v>
      </c>
      <c r="DC2492" s="47">
        <f t="shared" si="7"/>
        <v>0</v>
      </c>
      <c r="DD2492" s="47">
        <f t="shared" si="7"/>
        <v>0</v>
      </c>
      <c r="DE2492" s="47">
        <f t="shared" si="7"/>
        <v>0</v>
      </c>
      <c r="DF2492" s="47">
        <f t="shared" si="7"/>
        <v>0</v>
      </c>
      <c r="DG2492" s="47">
        <f t="shared" si="7"/>
        <v>0</v>
      </c>
      <c r="DH2492" s="47"/>
      <c r="DI2492" s="47"/>
      <c r="DJ2492" s="47"/>
      <c r="DK2492" s="47"/>
      <c r="DL2492" s="47"/>
      <c r="DM2492" s="47"/>
      <c r="DN2492" s="47"/>
      <c r="DO2492" s="47"/>
      <c r="DP2492" s="47"/>
      <c r="DQ2492" s="47"/>
      <c r="DR2492" s="47"/>
      <c r="DS2492" s="47"/>
      <c r="DT2492" s="47"/>
      <c r="DU2492" s="47"/>
      <c r="DV2492" s="47"/>
      <c r="DW2492" s="47"/>
      <c r="DX2492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workbookViewId="0">
      <selection activeCell="G33" sqref="G33"/>
    </sheetView>
  </sheetViews>
  <sheetFormatPr baseColWidth="10" defaultRowHeight="15" x14ac:dyDescent="0.25"/>
  <cols>
    <col min="1" max="1" width="8.5703125" style="107" customWidth="1"/>
    <col min="2" max="2" width="43.85546875" style="107" customWidth="1"/>
    <col min="3" max="3" width="17" style="107" customWidth="1"/>
    <col min="4" max="4" width="16.42578125" style="107" customWidth="1"/>
    <col min="5" max="5" width="21" style="107" customWidth="1"/>
    <col min="6" max="6" width="11.42578125" style="107"/>
    <col min="7" max="7" width="14.5703125" style="107" bestFit="1" customWidth="1"/>
    <col min="8" max="8" width="13.5703125" style="107" bestFit="1" customWidth="1"/>
    <col min="9" max="10" width="12.5703125" style="107" bestFit="1" customWidth="1"/>
    <col min="11" max="16384" width="11.42578125" style="107"/>
  </cols>
  <sheetData>
    <row r="1" spans="1:7" ht="15.75" thickBot="1" x14ac:dyDescent="0.3">
      <c r="A1" s="104"/>
      <c r="B1" s="105"/>
      <c r="C1" s="104"/>
      <c r="D1" s="104"/>
      <c r="E1" s="104"/>
      <c r="F1" s="105"/>
      <c r="G1" s="106"/>
    </row>
    <row r="2" spans="1:7" ht="22.5" thickTop="1" thickBot="1" x14ac:dyDescent="0.4">
      <c r="A2" s="108"/>
      <c r="B2" s="253"/>
      <c r="C2" s="109" t="s">
        <v>170</v>
      </c>
      <c r="D2" s="109"/>
      <c r="E2" s="110"/>
      <c r="F2" s="111"/>
      <c r="G2" s="112"/>
    </row>
    <row r="3" spans="1:7" ht="20.25" thickTop="1" thickBot="1" x14ac:dyDescent="0.35">
      <c r="A3" s="111"/>
      <c r="B3" s="254"/>
      <c r="C3" s="113" t="s">
        <v>171</v>
      </c>
      <c r="D3" s="113"/>
      <c r="E3" s="114"/>
      <c r="F3" s="111"/>
      <c r="G3" s="112"/>
    </row>
    <row r="4" spans="1:7" ht="20.25" thickTop="1" thickBot="1" x14ac:dyDescent="0.35">
      <c r="A4" s="111"/>
      <c r="B4" s="254"/>
      <c r="C4" s="113" t="s">
        <v>172</v>
      </c>
      <c r="D4" s="113"/>
      <c r="E4" s="110"/>
      <c r="F4" s="111"/>
      <c r="G4" s="112"/>
    </row>
    <row r="5" spans="1:7" ht="20.25" thickTop="1" thickBot="1" x14ac:dyDescent="0.35">
      <c r="A5" s="111"/>
      <c r="B5" s="254"/>
      <c r="C5" s="113" t="s">
        <v>334</v>
      </c>
      <c r="D5" s="113"/>
      <c r="E5" s="110"/>
      <c r="F5" s="108"/>
      <c r="G5" s="112"/>
    </row>
    <row r="6" spans="1:7" ht="20.25" thickTop="1" thickBot="1" x14ac:dyDescent="0.35">
      <c r="A6" s="115"/>
      <c r="B6" s="116"/>
      <c r="C6" s="117"/>
      <c r="D6" s="117"/>
      <c r="E6" s="118"/>
      <c r="F6" s="111"/>
      <c r="G6" s="112"/>
    </row>
    <row r="7" spans="1:7" ht="46.5" thickTop="1" thickBot="1" x14ac:dyDescent="0.3">
      <c r="A7" s="119" t="s">
        <v>173</v>
      </c>
      <c r="B7" s="120" t="s">
        <v>174</v>
      </c>
      <c r="C7" s="119" t="s">
        <v>175</v>
      </c>
      <c r="D7" s="119" t="s">
        <v>176</v>
      </c>
      <c r="E7" s="120" t="s">
        <v>119</v>
      </c>
      <c r="F7" s="121"/>
      <c r="G7" s="106"/>
    </row>
    <row r="8" spans="1:7" ht="16.5" thickTop="1" thickBot="1" x14ac:dyDescent="0.3">
      <c r="A8" s="122">
        <v>11</v>
      </c>
      <c r="B8" s="123" t="s">
        <v>177</v>
      </c>
      <c r="C8" s="137"/>
      <c r="D8" s="152">
        <f>SUM(D9)</f>
        <v>101068.28</v>
      </c>
      <c r="E8" s="137"/>
      <c r="F8" s="121"/>
      <c r="G8" s="106"/>
    </row>
    <row r="9" spans="1:7" ht="16.5" thickTop="1" thickBot="1" x14ac:dyDescent="0.3">
      <c r="A9" s="122">
        <v>118</v>
      </c>
      <c r="B9" s="123" t="s">
        <v>178</v>
      </c>
      <c r="C9" s="137"/>
      <c r="D9" s="152">
        <f>SUM(D10:D15)</f>
        <v>101068.28</v>
      </c>
      <c r="E9" s="137"/>
      <c r="F9" s="121"/>
      <c r="G9" s="112"/>
    </row>
    <row r="10" spans="1:7" ht="16.5" thickTop="1" thickBot="1" x14ac:dyDescent="0.3">
      <c r="A10" s="141">
        <v>11801</v>
      </c>
      <c r="B10" s="140" t="s">
        <v>179</v>
      </c>
      <c r="C10" s="137"/>
      <c r="D10" s="151">
        <f>+'Formato de Ingresos'!P11</f>
        <v>15350</v>
      </c>
      <c r="E10" s="137"/>
      <c r="F10" s="121"/>
      <c r="G10" s="112"/>
    </row>
    <row r="11" spans="1:7" ht="16.5" thickTop="1" thickBot="1" x14ac:dyDescent="0.3">
      <c r="A11" s="141">
        <v>11802</v>
      </c>
      <c r="B11" s="140" t="s">
        <v>180</v>
      </c>
      <c r="C11" s="137"/>
      <c r="D11" s="137">
        <f>+'Formato de Ingresos'!P12</f>
        <v>9609.9600000000009</v>
      </c>
      <c r="E11" s="137"/>
      <c r="F11" s="121"/>
      <c r="G11" s="112"/>
    </row>
    <row r="12" spans="1:7" ht="16.5" thickTop="1" thickBot="1" x14ac:dyDescent="0.3">
      <c r="A12" s="141">
        <v>11804</v>
      </c>
      <c r="B12" s="140" t="s">
        <v>181</v>
      </c>
      <c r="C12" s="137"/>
      <c r="D12" s="137">
        <f>+'Formato de Ingresos'!P13</f>
        <v>69420</v>
      </c>
      <c r="E12" s="137"/>
      <c r="F12" s="121"/>
      <c r="G12" s="112"/>
    </row>
    <row r="13" spans="1:7" ht="16.5" thickTop="1" thickBot="1" x14ac:dyDescent="0.3">
      <c r="A13" s="141">
        <v>11810</v>
      </c>
      <c r="B13" s="140" t="s">
        <v>221</v>
      </c>
      <c r="C13" s="137"/>
      <c r="D13" s="137">
        <f>+'Formato de Ingresos'!P14</f>
        <v>126</v>
      </c>
      <c r="E13" s="137"/>
      <c r="F13" s="121"/>
      <c r="G13" s="112"/>
    </row>
    <row r="14" spans="1:7" ht="16.5" thickTop="1" thickBot="1" x14ac:dyDescent="0.3">
      <c r="A14" s="141">
        <v>11818</v>
      </c>
      <c r="B14" s="140" t="s">
        <v>182</v>
      </c>
      <c r="C14" s="137"/>
      <c r="D14" s="137">
        <f>+'Formato de Ingresos'!P15</f>
        <v>6480</v>
      </c>
      <c r="E14" s="137"/>
      <c r="F14" s="121"/>
      <c r="G14" s="124"/>
    </row>
    <row r="15" spans="1:7" ht="16.5" thickTop="1" thickBot="1" x14ac:dyDescent="0.3">
      <c r="A15" s="141">
        <v>11899</v>
      </c>
      <c r="B15" s="369" t="s">
        <v>375</v>
      </c>
      <c r="C15" s="137"/>
      <c r="D15" s="137">
        <f>+'Formato de Ingresos'!P16</f>
        <v>82.320000000000007</v>
      </c>
      <c r="E15" s="137"/>
      <c r="F15" s="121"/>
      <c r="G15" s="124"/>
    </row>
    <row r="16" spans="1:7" ht="16.5" thickTop="1" thickBot="1" x14ac:dyDescent="0.3">
      <c r="A16" s="122">
        <v>12</v>
      </c>
      <c r="B16" s="123" t="s">
        <v>183</v>
      </c>
      <c r="C16" s="137"/>
      <c r="D16" s="152">
        <f>SUM(D17+D33)</f>
        <v>873861.34</v>
      </c>
      <c r="E16" s="137"/>
      <c r="F16" s="121"/>
      <c r="G16" s="112"/>
    </row>
    <row r="17" spans="1:7" ht="16.5" thickTop="1" thickBot="1" x14ac:dyDescent="0.3">
      <c r="A17" s="122">
        <v>121</v>
      </c>
      <c r="B17" s="123" t="s">
        <v>184</v>
      </c>
      <c r="C17" s="137"/>
      <c r="D17" s="152">
        <f>SUM(D18:D32)</f>
        <v>864850.79999999993</v>
      </c>
      <c r="E17" s="137"/>
      <c r="F17" s="121"/>
      <c r="G17" s="112"/>
    </row>
    <row r="18" spans="1:7" ht="16.5" thickTop="1" thickBot="1" x14ac:dyDescent="0.3">
      <c r="A18" s="141">
        <v>12105</v>
      </c>
      <c r="B18" s="140" t="s">
        <v>185</v>
      </c>
      <c r="C18" s="137"/>
      <c r="D18" s="137">
        <f>+'Formato de Ingresos'!P19</f>
        <v>18348.8</v>
      </c>
      <c r="E18" s="137"/>
      <c r="F18" s="121"/>
      <c r="G18" s="112"/>
    </row>
    <row r="19" spans="1:7" ht="31.5" thickTop="1" thickBot="1" x14ac:dyDescent="0.3">
      <c r="A19" s="141">
        <v>12106</v>
      </c>
      <c r="B19" s="142" t="s">
        <v>186</v>
      </c>
      <c r="C19" s="137"/>
      <c r="D19" s="137">
        <f>+'Formato de Ingresos'!P20</f>
        <v>450</v>
      </c>
      <c r="E19" s="137"/>
      <c r="F19" s="121"/>
      <c r="G19" s="112"/>
    </row>
    <row r="20" spans="1:7" ht="16.5" thickTop="1" thickBot="1" x14ac:dyDescent="0.3">
      <c r="A20" s="141">
        <v>12107</v>
      </c>
      <c r="B20" s="140" t="s">
        <v>187</v>
      </c>
      <c r="C20" s="137"/>
      <c r="D20" s="137">
        <f>+'Formato de Ingresos'!P21</f>
        <v>5620</v>
      </c>
      <c r="E20" s="137"/>
      <c r="F20" s="121"/>
      <c r="G20" s="125"/>
    </row>
    <row r="21" spans="1:7" ht="16.5" thickTop="1" thickBot="1" x14ac:dyDescent="0.3">
      <c r="A21" s="141">
        <v>12108</v>
      </c>
      <c r="B21" s="140" t="s">
        <v>188</v>
      </c>
      <c r="C21" s="137"/>
      <c r="D21" s="137">
        <f>+'Formato de Ingresos'!P22</f>
        <v>53268</v>
      </c>
      <c r="E21" s="137"/>
      <c r="F21" s="121"/>
      <c r="G21" s="112"/>
    </row>
    <row r="22" spans="1:7" ht="16.5" thickTop="1" thickBot="1" x14ac:dyDescent="0.3">
      <c r="A22" s="141">
        <v>12109</v>
      </c>
      <c r="B22" s="140" t="s">
        <v>189</v>
      </c>
      <c r="C22" s="137"/>
      <c r="D22" s="137">
        <f>+'Formato de Ingresos'!P23</f>
        <v>324000</v>
      </c>
      <c r="E22" s="137"/>
      <c r="F22" s="121"/>
      <c r="G22" s="112"/>
    </row>
    <row r="23" spans="1:7" ht="16.5" thickTop="1" thickBot="1" x14ac:dyDescent="0.3">
      <c r="A23" s="141">
        <v>12110</v>
      </c>
      <c r="B23" s="140" t="s">
        <v>222</v>
      </c>
      <c r="C23" s="137"/>
      <c r="D23" s="137">
        <f>+'Formato de Ingresos'!P24</f>
        <v>960.12</v>
      </c>
      <c r="E23" s="137"/>
      <c r="F23" s="121"/>
      <c r="G23" s="112"/>
    </row>
    <row r="24" spans="1:7" ht="16.5" thickTop="1" thickBot="1" x14ac:dyDescent="0.3">
      <c r="A24" s="141">
        <v>12111</v>
      </c>
      <c r="B24" s="140" t="s">
        <v>190</v>
      </c>
      <c r="C24" s="137"/>
      <c r="D24" s="137">
        <f>+'Formato de Ingresos'!P25</f>
        <v>11303.039999999999</v>
      </c>
      <c r="E24" s="137"/>
      <c r="F24" s="121"/>
      <c r="G24" s="112"/>
    </row>
    <row r="25" spans="1:7" ht="16.5" thickTop="1" thickBot="1" x14ac:dyDescent="0.3">
      <c r="A25" s="141">
        <v>12112</v>
      </c>
      <c r="B25" s="140" t="s">
        <v>191</v>
      </c>
      <c r="C25" s="137"/>
      <c r="D25" s="137">
        <f>+'Formato de Ingresos'!P26</f>
        <v>96000</v>
      </c>
      <c r="E25" s="137"/>
      <c r="F25" s="121"/>
      <c r="G25" s="112"/>
    </row>
    <row r="26" spans="1:7" ht="16.5" thickTop="1" thickBot="1" x14ac:dyDescent="0.3">
      <c r="A26" s="141"/>
      <c r="B26" s="369" t="s">
        <v>376</v>
      </c>
      <c r="C26" s="137"/>
      <c r="D26" s="137">
        <f>+'Formato de Ingresos'!P27</f>
        <v>1080</v>
      </c>
      <c r="E26" s="137"/>
      <c r="F26" s="121"/>
      <c r="G26" s="112"/>
    </row>
    <row r="27" spans="1:7" ht="16.5" thickTop="1" thickBot="1" x14ac:dyDescent="0.3">
      <c r="A27" s="141">
        <v>12114</v>
      </c>
      <c r="B27" s="140" t="s">
        <v>192</v>
      </c>
      <c r="C27" s="137"/>
      <c r="D27" s="137">
        <f>+'Formato de Ingresos'!P28</f>
        <v>57161.640000000007</v>
      </c>
      <c r="E27" s="137"/>
      <c r="F27" s="121"/>
      <c r="G27" s="112"/>
    </row>
    <row r="28" spans="1:7" ht="16.5" thickTop="1" thickBot="1" x14ac:dyDescent="0.3">
      <c r="A28" s="141">
        <v>12115</v>
      </c>
      <c r="B28" s="140" t="s">
        <v>193</v>
      </c>
      <c r="C28" s="137"/>
      <c r="D28" s="137">
        <f>+'Formato de Ingresos'!P29</f>
        <v>5760</v>
      </c>
      <c r="E28" s="137"/>
      <c r="F28" s="121"/>
      <c r="G28" s="112"/>
    </row>
    <row r="29" spans="1:7" ht="16.5" thickTop="1" thickBot="1" x14ac:dyDescent="0.3">
      <c r="A29" s="141">
        <v>12117</v>
      </c>
      <c r="B29" s="140" t="s">
        <v>194</v>
      </c>
      <c r="C29" s="137"/>
      <c r="D29" s="137">
        <f>+'Formato de Ingresos'!P30</f>
        <v>19704</v>
      </c>
      <c r="E29" s="137"/>
      <c r="F29" s="121"/>
      <c r="G29" s="112"/>
    </row>
    <row r="30" spans="1:7" ht="16.5" thickTop="1" thickBot="1" x14ac:dyDescent="0.3">
      <c r="A30" s="141">
        <v>12118</v>
      </c>
      <c r="B30" s="140" t="s">
        <v>195</v>
      </c>
      <c r="C30" s="137"/>
      <c r="D30" s="137">
        <f>+'Formato de Ingresos'!P31</f>
        <v>267636</v>
      </c>
      <c r="E30" s="137"/>
      <c r="F30" s="121"/>
      <c r="G30" s="112"/>
    </row>
    <row r="31" spans="1:7" ht="16.5" thickTop="1" thickBot="1" x14ac:dyDescent="0.3">
      <c r="A31" s="141">
        <v>12119</v>
      </c>
      <c r="B31" s="140" t="s">
        <v>196</v>
      </c>
      <c r="C31" s="137"/>
      <c r="D31" s="137">
        <f>+'Formato de Ingresos'!P32</f>
        <v>2503.1999999999994</v>
      </c>
      <c r="E31" s="137"/>
      <c r="F31" s="121"/>
      <c r="G31" s="112"/>
    </row>
    <row r="32" spans="1:7" ht="16.5" thickTop="1" thickBot="1" x14ac:dyDescent="0.3">
      <c r="A32" s="11">
        <v>12123</v>
      </c>
      <c r="B32" s="369" t="s">
        <v>377</v>
      </c>
      <c r="C32" s="137"/>
      <c r="D32" s="137">
        <f>+'Formato de Ingresos'!P33</f>
        <v>1056</v>
      </c>
      <c r="E32" s="137"/>
      <c r="F32" s="121"/>
      <c r="G32" s="112"/>
    </row>
    <row r="33" spans="1:7" ht="16.5" thickTop="1" thickBot="1" x14ac:dyDescent="0.3">
      <c r="A33" s="122">
        <v>122</v>
      </c>
      <c r="B33" s="123" t="s">
        <v>197</v>
      </c>
      <c r="C33" s="137"/>
      <c r="D33" s="152">
        <f>SUM(D34)</f>
        <v>9010.5400000000009</v>
      </c>
      <c r="E33" s="137"/>
      <c r="F33" s="121"/>
      <c r="G33" s="112"/>
    </row>
    <row r="34" spans="1:7" ht="16.5" thickTop="1" thickBot="1" x14ac:dyDescent="0.3">
      <c r="A34" s="141">
        <v>12210</v>
      </c>
      <c r="B34" s="140" t="s">
        <v>198</v>
      </c>
      <c r="C34" s="137"/>
      <c r="D34" s="137">
        <f>+'Formato de Ingresos'!P35</f>
        <v>9010.5400000000009</v>
      </c>
      <c r="E34" s="137"/>
      <c r="F34" s="121"/>
      <c r="G34" s="112"/>
    </row>
    <row r="35" spans="1:7" ht="16.5" thickTop="1" thickBot="1" x14ac:dyDescent="0.3">
      <c r="A35" s="122">
        <v>15</v>
      </c>
      <c r="B35" s="123" t="s">
        <v>199</v>
      </c>
      <c r="C35" s="137"/>
      <c r="D35" s="152">
        <f>SUM(D36+D43+D45)</f>
        <v>38265.64</v>
      </c>
      <c r="E35" s="137"/>
      <c r="F35" s="121"/>
      <c r="G35" s="112"/>
    </row>
    <row r="36" spans="1:7" ht="16.5" thickTop="1" thickBot="1" x14ac:dyDescent="0.3">
      <c r="A36" s="122">
        <v>153</v>
      </c>
      <c r="B36" s="126" t="s">
        <v>200</v>
      </c>
      <c r="C36" s="137"/>
      <c r="D36" s="152">
        <f>SUM(D37:D42)</f>
        <v>6028.6</v>
      </c>
      <c r="E36" s="137"/>
      <c r="F36" s="121"/>
      <c r="G36" s="112"/>
    </row>
    <row r="37" spans="1:7" ht="16.5" thickTop="1" thickBot="1" x14ac:dyDescent="0.3">
      <c r="A37" s="141">
        <v>15301</v>
      </c>
      <c r="B37" s="140" t="s">
        <v>201</v>
      </c>
      <c r="C37" s="137"/>
      <c r="D37" s="137">
        <f>+'Formato de Ingresos'!P38</f>
        <v>1750</v>
      </c>
      <c r="E37" s="137"/>
      <c r="F37" s="121"/>
      <c r="G37" s="112"/>
    </row>
    <row r="38" spans="1:7" ht="16.5" thickTop="1" thickBot="1" x14ac:dyDescent="0.3">
      <c r="A38" s="141">
        <v>15302</v>
      </c>
      <c r="B38" s="140" t="s">
        <v>202</v>
      </c>
      <c r="C38" s="137"/>
      <c r="D38" s="137">
        <f>+'Formato de Ingresos'!P39</f>
        <v>2580</v>
      </c>
      <c r="E38" s="137"/>
      <c r="F38" s="121"/>
      <c r="G38" s="106"/>
    </row>
    <row r="39" spans="1:7" ht="16.5" thickTop="1" thickBot="1" x14ac:dyDescent="0.3">
      <c r="A39" s="141">
        <v>15310</v>
      </c>
      <c r="B39" s="369" t="s">
        <v>378</v>
      </c>
      <c r="C39" s="137"/>
      <c r="D39" s="137">
        <f>+'Formato de Ingresos'!P40</f>
        <v>300</v>
      </c>
      <c r="E39" s="137"/>
      <c r="F39" s="121"/>
      <c r="G39" s="106"/>
    </row>
    <row r="40" spans="1:7" ht="16.5" thickTop="1" thickBot="1" x14ac:dyDescent="0.3">
      <c r="A40" s="141">
        <v>15312</v>
      </c>
      <c r="B40" s="140" t="s">
        <v>203</v>
      </c>
      <c r="C40" s="137"/>
      <c r="D40" s="137">
        <f>+'Formato de Ingresos'!P41</f>
        <v>930.72</v>
      </c>
      <c r="E40" s="137"/>
      <c r="F40" s="121"/>
      <c r="G40" s="112"/>
    </row>
    <row r="41" spans="1:7" ht="16.5" thickTop="1" thickBot="1" x14ac:dyDescent="0.3">
      <c r="A41" s="141">
        <v>15313</v>
      </c>
      <c r="B41" s="369" t="s">
        <v>379</v>
      </c>
      <c r="C41" s="137"/>
      <c r="D41" s="137">
        <f>+'Formato de Ingresos'!P42</f>
        <v>308</v>
      </c>
      <c r="E41" s="137"/>
      <c r="F41" s="121"/>
      <c r="G41" s="106"/>
    </row>
    <row r="42" spans="1:7" ht="16.5" thickTop="1" thickBot="1" x14ac:dyDescent="0.3">
      <c r="A42" s="141">
        <v>15314</v>
      </c>
      <c r="B42" s="369" t="s">
        <v>380</v>
      </c>
      <c r="C42" s="137"/>
      <c r="D42" s="137">
        <f>+'Formato de Ingresos'!P43</f>
        <v>159.87999999999997</v>
      </c>
      <c r="E42" s="137"/>
      <c r="F42" s="121"/>
      <c r="G42" s="106"/>
    </row>
    <row r="43" spans="1:7" ht="16.5" thickTop="1" thickBot="1" x14ac:dyDescent="0.3">
      <c r="A43" s="122">
        <v>154</v>
      </c>
      <c r="B43" s="123" t="s">
        <v>204</v>
      </c>
      <c r="C43" s="137"/>
      <c r="D43" s="152">
        <f>SUM(D44)</f>
        <v>21437.040000000001</v>
      </c>
      <c r="E43" s="137"/>
      <c r="F43" s="121"/>
      <c r="G43" s="106"/>
    </row>
    <row r="44" spans="1:7" ht="16.5" thickTop="1" thickBot="1" x14ac:dyDescent="0.3">
      <c r="A44" s="141">
        <v>15402</v>
      </c>
      <c r="B44" s="140" t="s">
        <v>205</v>
      </c>
      <c r="C44" s="137"/>
      <c r="D44" s="137">
        <f>+'Formato de Ingresos'!P45</f>
        <v>21437.040000000001</v>
      </c>
      <c r="E44" s="137"/>
      <c r="F44" s="121"/>
      <c r="G44" s="125"/>
    </row>
    <row r="45" spans="1:7" ht="16.5" thickTop="1" thickBot="1" x14ac:dyDescent="0.3">
      <c r="A45" s="122">
        <v>157</v>
      </c>
      <c r="B45" s="123" t="s">
        <v>206</v>
      </c>
      <c r="C45" s="137"/>
      <c r="D45" s="152">
        <f>SUM(D46)</f>
        <v>10800</v>
      </c>
      <c r="E45" s="137"/>
      <c r="F45" s="121"/>
      <c r="G45" s="125"/>
    </row>
    <row r="46" spans="1:7" ht="16.5" thickTop="1" thickBot="1" x14ac:dyDescent="0.3">
      <c r="A46" s="143">
        <v>15799</v>
      </c>
      <c r="B46" s="144" t="s">
        <v>207</v>
      </c>
      <c r="C46" s="138"/>
      <c r="D46" s="138">
        <f>+'Formato de Ingresos'!P47</f>
        <v>10800</v>
      </c>
      <c r="E46" s="138"/>
      <c r="F46" s="121"/>
      <c r="G46" s="125"/>
    </row>
    <row r="47" spans="1:7" ht="16.5" thickTop="1" thickBot="1" x14ac:dyDescent="0.3">
      <c r="A47" s="127"/>
      <c r="B47" s="128" t="s">
        <v>208</v>
      </c>
      <c r="C47" s="139"/>
      <c r="D47" s="153">
        <f>+D8+D16+D35</f>
        <v>1013195.26</v>
      </c>
      <c r="E47" s="167">
        <f>SUM(C47:D47)</f>
        <v>1013195.26</v>
      </c>
      <c r="F47" s="129"/>
      <c r="G47" s="125"/>
    </row>
    <row r="48" spans="1:7" ht="16.5" thickTop="1" thickBot="1" x14ac:dyDescent="0.3">
      <c r="A48" s="130">
        <v>16</v>
      </c>
      <c r="B48" s="131" t="s">
        <v>109</v>
      </c>
      <c r="C48" s="162">
        <f>SUM(C50)</f>
        <v>623386.79</v>
      </c>
      <c r="D48" s="162"/>
      <c r="E48" s="162">
        <f>SUM(C48:D48)</f>
        <v>623386.79</v>
      </c>
      <c r="F48" s="121"/>
      <c r="G48" s="112"/>
    </row>
    <row r="49" spans="1:11" ht="31.5" thickTop="1" thickBot="1" x14ac:dyDescent="0.3">
      <c r="A49" s="130">
        <v>162</v>
      </c>
      <c r="B49" s="255" t="s">
        <v>279</v>
      </c>
      <c r="C49" s="162">
        <f>SUM(C50)</f>
        <v>623386.79</v>
      </c>
      <c r="D49" s="162"/>
      <c r="E49" s="162"/>
      <c r="F49" s="121"/>
      <c r="G49" s="112"/>
    </row>
    <row r="50" spans="1:11" ht="31.5" thickTop="1" thickBot="1" x14ac:dyDescent="0.3">
      <c r="A50" s="141">
        <v>16201</v>
      </c>
      <c r="B50" s="142" t="s">
        <v>209</v>
      </c>
      <c r="C50" s="251">
        <f>51948.9*11+51948.89</f>
        <v>623386.79</v>
      </c>
      <c r="D50" s="137"/>
      <c r="E50" s="137"/>
      <c r="F50" s="121"/>
      <c r="G50" s="112"/>
    </row>
    <row r="51" spans="1:11" ht="16.5" thickTop="1" thickBot="1" x14ac:dyDescent="0.3">
      <c r="A51" s="122">
        <v>22</v>
      </c>
      <c r="B51" s="123" t="s">
        <v>123</v>
      </c>
      <c r="C51" s="152">
        <f>SUM(C52)</f>
        <v>1870160.15</v>
      </c>
      <c r="D51" s="152">
        <f>SUM(D52)</f>
        <v>0</v>
      </c>
      <c r="E51" s="162">
        <f>SUM(C51:D51)</f>
        <v>1870160.15</v>
      </c>
      <c r="F51" s="121"/>
      <c r="G51" s="112"/>
    </row>
    <row r="52" spans="1:11" ht="31.5" thickTop="1" thickBot="1" x14ac:dyDescent="0.3">
      <c r="A52" s="122">
        <v>222</v>
      </c>
      <c r="B52" s="126" t="s">
        <v>210</v>
      </c>
      <c r="C52" s="137">
        <f>SUM(C53)</f>
        <v>1870160.15</v>
      </c>
      <c r="D52" s="137">
        <f>SUM(D53)</f>
        <v>0</v>
      </c>
      <c r="E52" s="137"/>
      <c r="F52" s="121"/>
      <c r="G52" s="112"/>
    </row>
    <row r="53" spans="1:11" ht="31.5" thickTop="1" thickBot="1" x14ac:dyDescent="0.3">
      <c r="A53" s="141">
        <v>22201</v>
      </c>
      <c r="B53" s="309" t="s">
        <v>304</v>
      </c>
      <c r="C53" s="137">
        <f>155846.68*11+155846.67</f>
        <v>1870160.15</v>
      </c>
      <c r="D53" s="137"/>
      <c r="E53" s="137"/>
      <c r="F53" s="121"/>
      <c r="G53" s="112"/>
      <c r="J53" s="154"/>
      <c r="K53" s="378"/>
    </row>
    <row r="54" spans="1:11" ht="16.5" thickTop="1" thickBot="1" x14ac:dyDescent="0.3">
      <c r="A54" s="122">
        <v>32</v>
      </c>
      <c r="B54" s="123" t="s">
        <v>211</v>
      </c>
      <c r="C54" s="152">
        <f>SUM(C58+C59+C60+C61+C63)</f>
        <v>981355.15</v>
      </c>
      <c r="D54" s="152">
        <f>SUM(D55+D62)</f>
        <v>343631.73</v>
      </c>
      <c r="E54" s="152">
        <f>SUM(C54:D54)</f>
        <v>1324986.8799999999</v>
      </c>
      <c r="F54" s="121"/>
      <c r="G54" s="112"/>
    </row>
    <row r="55" spans="1:11" ht="16.5" thickTop="1" thickBot="1" x14ac:dyDescent="0.3">
      <c r="A55" s="122">
        <v>321</v>
      </c>
      <c r="B55" s="123" t="s">
        <v>212</v>
      </c>
      <c r="C55" s="152">
        <f>SUM(C58:C61)</f>
        <v>774236.22</v>
      </c>
      <c r="D55" s="152">
        <f>SUM(D56:D61)</f>
        <v>41636.11</v>
      </c>
      <c r="E55" s="152"/>
      <c r="F55" s="121"/>
      <c r="G55" s="112"/>
    </row>
    <row r="56" spans="1:11" ht="16.5" thickTop="1" thickBot="1" x14ac:dyDescent="0.3">
      <c r="A56" s="141">
        <v>32101</v>
      </c>
      <c r="B56" s="140" t="s">
        <v>213</v>
      </c>
      <c r="C56" s="251"/>
      <c r="D56" s="251">
        <v>500</v>
      </c>
      <c r="E56" s="137"/>
      <c r="F56" s="121"/>
      <c r="G56" s="106"/>
    </row>
    <row r="57" spans="1:11" ht="31.5" thickTop="1" thickBot="1" x14ac:dyDescent="0.3">
      <c r="A57" s="141">
        <v>32102</v>
      </c>
      <c r="B57" s="415" t="s">
        <v>398</v>
      </c>
      <c r="C57" s="251"/>
      <c r="D57" s="251">
        <v>41136.11</v>
      </c>
      <c r="E57" s="137"/>
      <c r="F57" s="121"/>
      <c r="G57" s="112"/>
    </row>
    <row r="58" spans="1:11" ht="16.5" thickTop="1" thickBot="1" x14ac:dyDescent="0.3">
      <c r="A58" s="141">
        <v>32103</v>
      </c>
      <c r="B58" s="140" t="s">
        <v>214</v>
      </c>
      <c r="C58" s="251">
        <v>99298.25</v>
      </c>
      <c r="D58" s="137"/>
      <c r="E58" s="152"/>
      <c r="F58" s="121"/>
      <c r="G58" s="112"/>
      <c r="H58" s="154"/>
    </row>
    <row r="59" spans="1:11" ht="16.5" thickTop="1" thickBot="1" x14ac:dyDescent="0.3">
      <c r="A59" s="141">
        <v>32104</v>
      </c>
      <c r="B59" s="140" t="s">
        <v>215</v>
      </c>
      <c r="C59" s="251">
        <v>28949.34</v>
      </c>
      <c r="D59" s="137"/>
      <c r="E59" s="152"/>
      <c r="F59" s="121"/>
      <c r="G59" s="112"/>
    </row>
    <row r="60" spans="1:11" ht="16.5" thickTop="1" thickBot="1" x14ac:dyDescent="0.3">
      <c r="A60" s="141">
        <v>32105</v>
      </c>
      <c r="B60" s="140" t="s">
        <v>216</v>
      </c>
      <c r="C60" s="251">
        <v>628385.31000000006</v>
      </c>
      <c r="D60" s="137"/>
      <c r="E60" s="137"/>
      <c r="F60" s="121"/>
      <c r="G60" s="112"/>
      <c r="I60" s="154"/>
    </row>
    <row r="61" spans="1:11" ht="16.5" thickTop="1" thickBot="1" x14ac:dyDescent="0.3">
      <c r="A61" s="141">
        <v>32106</v>
      </c>
      <c r="B61" s="140" t="s">
        <v>217</v>
      </c>
      <c r="C61" s="251">
        <v>17603.32</v>
      </c>
      <c r="D61" s="137"/>
      <c r="E61" s="137"/>
      <c r="F61" s="121"/>
      <c r="G61" s="112"/>
      <c r="H61" s="154"/>
    </row>
    <row r="62" spans="1:11" ht="16.5" thickTop="1" thickBot="1" x14ac:dyDescent="0.3">
      <c r="A62" s="122">
        <v>322</v>
      </c>
      <c r="B62" s="126" t="s">
        <v>218</v>
      </c>
      <c r="C62" s="137"/>
      <c r="D62" s="152">
        <f>SUM(D63)</f>
        <v>301995.62</v>
      </c>
      <c r="E62" s="152">
        <f>SUM(C62:D62)</f>
        <v>301995.62</v>
      </c>
      <c r="F62" s="121"/>
      <c r="G62" s="112"/>
      <c r="H62" s="154"/>
    </row>
    <row r="63" spans="1:11" ht="16.5" thickTop="1" thickBot="1" x14ac:dyDescent="0.3">
      <c r="A63" s="141">
        <v>32201</v>
      </c>
      <c r="B63" s="142" t="s">
        <v>218</v>
      </c>
      <c r="C63" s="137">
        <f>51779.73+155339.2</f>
        <v>207118.93000000002</v>
      </c>
      <c r="D63" s="251">
        <v>301995.62</v>
      </c>
      <c r="E63" s="137"/>
      <c r="F63" s="121"/>
      <c r="G63" s="124"/>
      <c r="H63" s="154"/>
    </row>
    <row r="64" spans="1:11" ht="16.5" thickTop="1" thickBot="1" x14ac:dyDescent="0.3">
      <c r="A64" s="158" t="s">
        <v>219</v>
      </c>
      <c r="B64" s="159"/>
      <c r="C64" s="152">
        <f>C48+C51+C54</f>
        <v>3474902.09</v>
      </c>
      <c r="D64" s="152">
        <f>SUM(D8+D16+D35+D54+D62)</f>
        <v>1658822.6099999999</v>
      </c>
      <c r="E64" s="152">
        <f>E47+E48+E51+E54+E62</f>
        <v>5133724.7</v>
      </c>
      <c r="F64" s="121"/>
      <c r="G64" s="426"/>
    </row>
    <row r="65" spans="1:8" ht="16.5" thickTop="1" thickBot="1" x14ac:dyDescent="0.3">
      <c r="A65" s="160"/>
      <c r="B65" s="161" t="s">
        <v>220</v>
      </c>
      <c r="C65" s="152">
        <f>C48+C51+C54</f>
        <v>3474902.09</v>
      </c>
      <c r="D65" s="450">
        <f>D8+D16+D35+D48+D51+D54</f>
        <v>1356826.99</v>
      </c>
      <c r="E65" s="152">
        <f>E47+E48+E51+E54</f>
        <v>4831729.08</v>
      </c>
      <c r="F65" s="121"/>
      <c r="G65" s="112"/>
    </row>
    <row r="66" spans="1:8" ht="16.5" thickTop="1" thickBot="1" x14ac:dyDescent="0.3">
      <c r="A66" s="145"/>
      <c r="B66" s="146"/>
      <c r="C66" s="147"/>
      <c r="D66" s="152">
        <f>C65+D65</f>
        <v>4831729.08</v>
      </c>
      <c r="E66" s="152">
        <f>E65</f>
        <v>4831729.08</v>
      </c>
      <c r="F66" s="121"/>
      <c r="G66" s="112"/>
    </row>
    <row r="67" spans="1:8" ht="16.5" thickTop="1" thickBot="1" x14ac:dyDescent="0.3">
      <c r="A67" s="148"/>
      <c r="B67" s="149"/>
      <c r="C67" s="150"/>
      <c r="D67" s="152">
        <f>C65+D65</f>
        <v>4831729.08</v>
      </c>
      <c r="E67" s="152">
        <f>E66</f>
        <v>4831729.08</v>
      </c>
      <c r="F67" s="121"/>
      <c r="G67" s="124"/>
    </row>
    <row r="68" spans="1:8" ht="15.75" thickTop="1" x14ac:dyDescent="0.25">
      <c r="A68" s="132"/>
      <c r="B68" s="132"/>
      <c r="C68" s="133"/>
      <c r="D68" s="134"/>
      <c r="E68" s="135"/>
      <c r="F68" s="136"/>
    </row>
    <row r="69" spans="1:8" x14ac:dyDescent="0.25">
      <c r="H69" s="154"/>
    </row>
  </sheetData>
  <pageMargins left="0.7" right="0.7" top="0.75" bottom="0.75" header="0.3" footer="0.3"/>
  <pageSetup scale="69" fitToHeight="0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96"/>
  <sheetViews>
    <sheetView showGridLines="0" zoomScale="110" zoomScaleNormal="110" workbookViewId="0">
      <selection activeCell="B46" sqref="B46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135</v>
      </c>
      <c r="B5" s="465"/>
      <c r="C5" s="465"/>
      <c r="D5" s="465"/>
      <c r="E5" s="465"/>
      <c r="F5" s="465"/>
    </row>
    <row r="6" spans="1:6" x14ac:dyDescent="0.2">
      <c r="A6" s="204" t="s">
        <v>136</v>
      </c>
      <c r="B6" s="202"/>
      <c r="C6" s="202"/>
      <c r="D6" s="202"/>
      <c r="E6" s="202"/>
      <c r="F6" s="202"/>
    </row>
    <row r="7" spans="1:6" x14ac:dyDescent="0.2">
      <c r="A7" s="465" t="s">
        <v>124</v>
      </c>
      <c r="B7" s="465"/>
      <c r="C7" s="465"/>
      <c r="D7" s="465"/>
      <c r="E7" s="465"/>
      <c r="F7" s="465"/>
    </row>
    <row r="8" spans="1:6" x14ac:dyDescent="0.2">
      <c r="A8" s="202" t="s">
        <v>232</v>
      </c>
      <c r="B8" s="202"/>
      <c r="C8" s="202"/>
      <c r="D8" s="202"/>
      <c r="E8" s="202"/>
      <c r="F8" s="202"/>
    </row>
    <row r="9" spans="1:6" ht="13.5" thickBot="1" x14ac:dyDescent="0.25">
      <c r="A9" s="21"/>
      <c r="B9" s="21"/>
      <c r="C9" s="21"/>
      <c r="D9" s="171"/>
      <c r="E9" s="21"/>
      <c r="F9" s="21"/>
    </row>
    <row r="10" spans="1:6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2" t="s">
        <v>17</v>
      </c>
    </row>
    <row r="11" spans="1:6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3"/>
    </row>
    <row r="12" spans="1:6" x14ac:dyDescent="0.2">
      <c r="A12" s="28">
        <v>51</v>
      </c>
      <c r="B12" s="29" t="s">
        <v>71</v>
      </c>
      <c r="C12" s="174">
        <f>SUM(C13+C16+C18)</f>
        <v>32274.174999999999</v>
      </c>
      <c r="D12" s="174">
        <f>SUM(D13+D16+D18)</f>
        <v>9923.0249999999996</v>
      </c>
      <c r="E12" s="174">
        <f>SUM(E13+E16+E18)</f>
        <v>0</v>
      </c>
      <c r="F12" s="174">
        <f>SUM(F13+F16+F18)</f>
        <v>42197.2</v>
      </c>
    </row>
    <row r="13" spans="1:6" x14ac:dyDescent="0.2">
      <c r="A13" s="30">
        <v>511</v>
      </c>
      <c r="B13" s="31" t="s">
        <v>153</v>
      </c>
      <c r="C13" s="163">
        <f>SUM(C14:C15)</f>
        <v>28335.1</v>
      </c>
      <c r="D13" s="163">
        <f>SUM(D14:D15)</f>
        <v>8610</v>
      </c>
      <c r="E13" s="163">
        <f>SUM(E14:E15)</f>
        <v>0</v>
      </c>
      <c r="F13" s="163">
        <f>SUM(F14:F15)</f>
        <v>36945.1</v>
      </c>
    </row>
    <row r="14" spans="1:6" x14ac:dyDescent="0.2">
      <c r="A14" s="32">
        <v>51101</v>
      </c>
      <c r="B14" s="33" t="s">
        <v>72</v>
      </c>
      <c r="C14" s="164">
        <f>F14-D14</f>
        <v>25830</v>
      </c>
      <c r="D14" s="164">
        <f>'[1]DISTRITO 1'!$I$19*3</f>
        <v>8610</v>
      </c>
      <c r="E14" s="164"/>
      <c r="F14" s="164">
        <f>+'[2]DISTRITO 1'!$L$19</f>
        <v>34440</v>
      </c>
    </row>
    <row r="15" spans="1:6" x14ac:dyDescent="0.2">
      <c r="A15" s="32">
        <v>51103</v>
      </c>
      <c r="B15" s="38" t="s">
        <v>73</v>
      </c>
      <c r="C15" s="164">
        <f>+'[2]DISTRITO 1'!$M$19</f>
        <v>2505.1</v>
      </c>
      <c r="D15" s="164"/>
      <c r="E15" s="164"/>
      <c r="F15" s="164">
        <f t="shared" ref="F15" si="0">SUM(C15:E15)</f>
        <v>2505.1</v>
      </c>
    </row>
    <row r="16" spans="1:6" x14ac:dyDescent="0.2">
      <c r="A16" s="30">
        <v>514</v>
      </c>
      <c r="B16" s="29" t="s">
        <v>76</v>
      </c>
      <c r="C16" s="163">
        <f>SUM(C17)</f>
        <v>2195.5500000000002</v>
      </c>
      <c r="D16" s="163">
        <f t="shared" ref="D16:F16" si="1">SUM(D17)</f>
        <v>731.85</v>
      </c>
      <c r="E16" s="163">
        <f t="shared" si="1"/>
        <v>0</v>
      </c>
      <c r="F16" s="163">
        <f t="shared" si="1"/>
        <v>2927.4</v>
      </c>
    </row>
    <row r="17" spans="1:7" x14ac:dyDescent="0.2">
      <c r="A17" s="35">
        <v>51401</v>
      </c>
      <c r="B17" s="38" t="s">
        <v>77</v>
      </c>
      <c r="C17" s="164">
        <f>F17-D17</f>
        <v>2195.5500000000002</v>
      </c>
      <c r="D17" s="164">
        <v>731.85</v>
      </c>
      <c r="E17" s="164"/>
      <c r="F17" s="164">
        <f>+'[2]DISTRITO 1'!$L$23+'[2]DISTRITO 1'!$L$25</f>
        <v>2927.4</v>
      </c>
    </row>
    <row r="18" spans="1:7" x14ac:dyDescent="0.2">
      <c r="A18" s="30">
        <v>515</v>
      </c>
      <c r="B18" s="37" t="s">
        <v>78</v>
      </c>
      <c r="C18" s="163">
        <f>SUM(C19:C19)</f>
        <v>1743.5249999999999</v>
      </c>
      <c r="D18" s="163">
        <f>SUM(D19:D19)</f>
        <v>581.17499999999995</v>
      </c>
      <c r="E18" s="163">
        <f>SUM(E19:E19)</f>
        <v>0</v>
      </c>
      <c r="F18" s="163">
        <f>SUM(F19:F19)</f>
        <v>2324.6999999999998</v>
      </c>
    </row>
    <row r="19" spans="1:7" x14ac:dyDescent="0.2">
      <c r="A19" s="35">
        <v>51501</v>
      </c>
      <c r="B19" s="38" t="s">
        <v>77</v>
      </c>
      <c r="C19" s="164">
        <f>F19-D19</f>
        <v>1743.5249999999999</v>
      </c>
      <c r="D19" s="164">
        <f>'[1]DISTRITO 1'!$J$19*3</f>
        <v>581.17499999999995</v>
      </c>
      <c r="E19" s="164"/>
      <c r="F19" s="164">
        <f>+'[2]DISTRITO 1'!$L$24</f>
        <v>2324.6999999999998</v>
      </c>
    </row>
    <row r="20" spans="1:7" x14ac:dyDescent="0.2">
      <c r="A20" s="30">
        <v>54</v>
      </c>
      <c r="B20" s="37" t="s">
        <v>80</v>
      </c>
      <c r="C20" s="51">
        <f>SUM(C21+C29+C33+C38)</f>
        <v>2525</v>
      </c>
      <c r="D20" s="51">
        <f>SUM(D21+D29+D33+D38)</f>
        <v>14500</v>
      </c>
      <c r="E20" s="51">
        <f>SUM(E21+E29+E33+E38)</f>
        <v>0</v>
      </c>
      <c r="F20" s="51">
        <f>SUM(F21+F29+F33+F38)</f>
        <v>17025</v>
      </c>
    </row>
    <row r="21" spans="1:7" x14ac:dyDescent="0.2">
      <c r="A21" s="30">
        <v>541</v>
      </c>
      <c r="B21" s="37" t="s">
        <v>164</v>
      </c>
      <c r="C21" s="51">
        <f>SUM(C22:C28)</f>
        <v>1275</v>
      </c>
      <c r="D21" s="51">
        <f t="shared" ref="D21:F21" si="2">SUM(D22:D28)</f>
        <v>2800</v>
      </c>
      <c r="E21" s="51">
        <f t="shared" si="2"/>
        <v>0</v>
      </c>
      <c r="F21" s="51">
        <f t="shared" si="2"/>
        <v>4075</v>
      </c>
      <c r="G21" s="39"/>
    </row>
    <row r="22" spans="1:7" x14ac:dyDescent="0.2">
      <c r="A22" s="35">
        <v>54105</v>
      </c>
      <c r="B22" s="38" t="s">
        <v>84</v>
      </c>
      <c r="C22" s="52">
        <v>100</v>
      </c>
      <c r="D22" s="52"/>
      <c r="E22" s="52"/>
      <c r="F22" s="52">
        <f t="shared" ref="F22:F39" si="3">SUM(C22:E22)</f>
        <v>100</v>
      </c>
      <c r="G22" s="40"/>
    </row>
    <row r="23" spans="1:7" x14ac:dyDescent="0.2">
      <c r="A23" s="191">
        <v>54111</v>
      </c>
      <c r="B23" s="192" t="s">
        <v>240</v>
      </c>
      <c r="C23" s="164">
        <v>0</v>
      </c>
      <c r="D23" s="164">
        <v>2000</v>
      </c>
      <c r="E23" s="164"/>
      <c r="F23" s="52">
        <f t="shared" si="3"/>
        <v>2000</v>
      </c>
      <c r="G23" s="40"/>
    </row>
    <row r="24" spans="1:7" x14ac:dyDescent="0.2">
      <c r="A24" s="35">
        <v>54114</v>
      </c>
      <c r="B24" s="38" t="s">
        <v>88</v>
      </c>
      <c r="C24" s="52">
        <v>50</v>
      </c>
      <c r="D24" s="52"/>
      <c r="E24" s="52"/>
      <c r="F24" s="52">
        <f t="shared" si="3"/>
        <v>50</v>
      </c>
      <c r="G24" s="40"/>
    </row>
    <row r="25" spans="1:7" x14ac:dyDescent="0.2">
      <c r="A25" s="35">
        <v>54115</v>
      </c>
      <c r="B25" s="38" t="s">
        <v>89</v>
      </c>
      <c r="C25" s="52">
        <v>25</v>
      </c>
      <c r="D25" s="164">
        <v>100</v>
      </c>
      <c r="E25" s="52"/>
      <c r="F25" s="52">
        <f t="shared" si="3"/>
        <v>125</v>
      </c>
      <c r="G25" s="40"/>
    </row>
    <row r="26" spans="1:7" x14ac:dyDescent="0.2">
      <c r="A26" s="35">
        <v>54118</v>
      </c>
      <c r="B26" s="38" t="s">
        <v>251</v>
      </c>
      <c r="C26" s="52">
        <v>500</v>
      </c>
      <c r="D26" s="52">
        <v>500</v>
      </c>
      <c r="E26" s="52"/>
      <c r="F26" s="52">
        <f t="shared" si="3"/>
        <v>1000</v>
      </c>
      <c r="G26" s="40"/>
    </row>
    <row r="27" spans="1:7" x14ac:dyDescent="0.2">
      <c r="A27" s="35">
        <v>54119</v>
      </c>
      <c r="B27" s="38" t="s">
        <v>252</v>
      </c>
      <c r="C27" s="52">
        <v>500</v>
      </c>
      <c r="D27" s="52"/>
      <c r="E27" s="52"/>
      <c r="F27" s="52">
        <f t="shared" si="3"/>
        <v>500</v>
      </c>
      <c r="G27" s="40"/>
    </row>
    <row r="28" spans="1:7" x14ac:dyDescent="0.2">
      <c r="A28" s="35">
        <v>54199</v>
      </c>
      <c r="B28" s="38" t="s">
        <v>90</v>
      </c>
      <c r="C28" s="52">
        <v>100</v>
      </c>
      <c r="D28" s="164">
        <v>200</v>
      </c>
      <c r="E28" s="52"/>
      <c r="F28" s="52">
        <f t="shared" si="3"/>
        <v>300</v>
      </c>
      <c r="G28" s="40"/>
    </row>
    <row r="29" spans="1:7" x14ac:dyDescent="0.2">
      <c r="A29" s="30">
        <v>542</v>
      </c>
      <c r="B29" s="37" t="s">
        <v>168</v>
      </c>
      <c r="C29" s="51">
        <f>SUM(C30:C32)</f>
        <v>0</v>
      </c>
      <c r="D29" s="51">
        <f t="shared" ref="D29:F29" si="4">SUM(D30:D32)</f>
        <v>10700</v>
      </c>
      <c r="E29" s="51">
        <f t="shared" si="4"/>
        <v>0</v>
      </c>
      <c r="F29" s="51">
        <f t="shared" si="4"/>
        <v>10700</v>
      </c>
      <c r="G29" s="40"/>
    </row>
    <row r="30" spans="1:7" x14ac:dyDescent="0.2">
      <c r="A30" s="35">
        <v>54201</v>
      </c>
      <c r="B30" s="38" t="s">
        <v>242</v>
      </c>
      <c r="C30" s="52"/>
      <c r="D30" s="52">
        <v>8000</v>
      </c>
      <c r="E30" s="52"/>
      <c r="F30" s="52">
        <f t="shared" si="3"/>
        <v>8000</v>
      </c>
      <c r="G30" s="40"/>
    </row>
    <row r="31" spans="1:7" x14ac:dyDescent="0.2">
      <c r="A31" s="35">
        <v>54202</v>
      </c>
      <c r="B31" s="38" t="s">
        <v>91</v>
      </c>
      <c r="C31" s="52"/>
      <c r="D31" s="52">
        <v>1200</v>
      </c>
      <c r="E31" s="52"/>
      <c r="F31" s="52">
        <f t="shared" si="3"/>
        <v>1200</v>
      </c>
      <c r="G31" s="40"/>
    </row>
    <row r="32" spans="1:7" x14ac:dyDescent="0.2">
      <c r="A32" s="35">
        <v>54203</v>
      </c>
      <c r="B32" s="38" t="s">
        <v>92</v>
      </c>
      <c r="C32" s="52"/>
      <c r="D32" s="52">
        <v>1500</v>
      </c>
      <c r="E32" s="52"/>
      <c r="F32" s="52">
        <f t="shared" si="3"/>
        <v>1500</v>
      </c>
      <c r="G32" s="40"/>
    </row>
    <row r="33" spans="1:7" x14ac:dyDescent="0.2">
      <c r="A33" s="30">
        <v>543</v>
      </c>
      <c r="B33" s="37" t="s">
        <v>155</v>
      </c>
      <c r="C33" s="51">
        <f>SUM(C34:C37)</f>
        <v>1200</v>
      </c>
      <c r="D33" s="51">
        <f t="shared" ref="D33:F33" si="5">SUM(D34:D37)</f>
        <v>1000</v>
      </c>
      <c r="E33" s="51">
        <f t="shared" si="5"/>
        <v>0</v>
      </c>
      <c r="F33" s="51">
        <f t="shared" si="5"/>
        <v>2200</v>
      </c>
      <c r="G33" s="39"/>
    </row>
    <row r="34" spans="1:7" x14ac:dyDescent="0.2">
      <c r="A34" s="35">
        <v>54301</v>
      </c>
      <c r="B34" s="38" t="s">
        <v>95</v>
      </c>
      <c r="C34" s="52">
        <v>200</v>
      </c>
      <c r="D34" s="52"/>
      <c r="E34" s="52"/>
      <c r="F34" s="52">
        <f t="shared" si="3"/>
        <v>200</v>
      </c>
      <c r="G34" s="40"/>
    </row>
    <row r="35" spans="1:7" x14ac:dyDescent="0.2">
      <c r="A35" s="35">
        <v>54303</v>
      </c>
      <c r="B35" s="38" t="s">
        <v>264</v>
      </c>
      <c r="C35" s="52">
        <v>0</v>
      </c>
      <c r="D35" s="52">
        <v>1000</v>
      </c>
      <c r="E35" s="52"/>
      <c r="F35" s="52">
        <f t="shared" si="3"/>
        <v>1000</v>
      </c>
      <c r="G35" s="40"/>
    </row>
    <row r="36" spans="1:7" x14ac:dyDescent="0.2">
      <c r="A36" s="35">
        <v>54316</v>
      </c>
      <c r="B36" s="38" t="s">
        <v>53</v>
      </c>
      <c r="C36" s="52">
        <v>200</v>
      </c>
      <c r="D36" s="52"/>
      <c r="E36" s="52"/>
      <c r="F36" s="52">
        <f t="shared" si="3"/>
        <v>200</v>
      </c>
      <c r="G36" s="40"/>
    </row>
    <row r="37" spans="1:7" x14ac:dyDescent="0.2">
      <c r="A37" s="35">
        <v>54399</v>
      </c>
      <c r="B37" s="38" t="s">
        <v>244</v>
      </c>
      <c r="C37" s="52">
        <v>800</v>
      </c>
      <c r="D37" s="52"/>
      <c r="E37" s="52"/>
      <c r="F37" s="52">
        <f t="shared" si="3"/>
        <v>800</v>
      </c>
      <c r="G37" s="40"/>
    </row>
    <row r="38" spans="1:7" x14ac:dyDescent="0.2">
      <c r="A38" s="30">
        <v>544</v>
      </c>
      <c r="B38" s="37" t="s">
        <v>156</v>
      </c>
      <c r="C38" s="51">
        <f>SUM(C39)</f>
        <v>50</v>
      </c>
      <c r="D38" s="51">
        <f t="shared" ref="D38:F38" si="6">SUM(D39)</f>
        <v>0</v>
      </c>
      <c r="E38" s="51">
        <f t="shared" si="6"/>
        <v>0</v>
      </c>
      <c r="F38" s="51">
        <f t="shared" si="6"/>
        <v>50</v>
      </c>
      <c r="G38" s="40"/>
    </row>
    <row r="39" spans="1:7" x14ac:dyDescent="0.2">
      <c r="A39" s="35">
        <v>54401</v>
      </c>
      <c r="B39" s="38" t="s">
        <v>101</v>
      </c>
      <c r="C39" s="52">
        <v>50</v>
      </c>
      <c r="D39" s="52"/>
      <c r="E39" s="52"/>
      <c r="F39" s="52">
        <f t="shared" si="3"/>
        <v>50</v>
      </c>
      <c r="G39" s="40"/>
    </row>
    <row r="40" spans="1:7" x14ac:dyDescent="0.2">
      <c r="A40" s="30">
        <v>55</v>
      </c>
      <c r="B40" s="37" t="s">
        <v>104</v>
      </c>
      <c r="C40" s="51">
        <f>SUM(C41)</f>
        <v>385</v>
      </c>
      <c r="D40" s="51">
        <f t="shared" ref="D40:F40" si="7">SUM(D41)</f>
        <v>0</v>
      </c>
      <c r="E40" s="51">
        <f t="shared" si="7"/>
        <v>0</v>
      </c>
      <c r="F40" s="51">
        <f t="shared" si="7"/>
        <v>385</v>
      </c>
      <c r="G40" s="40"/>
    </row>
    <row r="41" spans="1:7" x14ac:dyDescent="0.2">
      <c r="A41" s="30">
        <v>556</v>
      </c>
      <c r="B41" s="37" t="s">
        <v>158</v>
      </c>
      <c r="C41" s="51">
        <f>SUM(C42:C42)</f>
        <v>385</v>
      </c>
      <c r="D41" s="51">
        <f>SUM(D42:D42)</f>
        <v>0</v>
      </c>
      <c r="E41" s="51">
        <f>SUM(E42:E42)</f>
        <v>0</v>
      </c>
      <c r="F41" s="51">
        <f>SUM(F42:F42)</f>
        <v>385</v>
      </c>
      <c r="G41" s="40"/>
    </row>
    <row r="42" spans="1:7" x14ac:dyDescent="0.2">
      <c r="A42" s="35">
        <v>55601</v>
      </c>
      <c r="B42" s="192" t="s">
        <v>105</v>
      </c>
      <c r="C42" s="52">
        <v>385</v>
      </c>
      <c r="D42" s="52"/>
      <c r="E42" s="52"/>
      <c r="F42" s="52">
        <f t="shared" ref="F42" si="8">SUM(C42:E42)</f>
        <v>385</v>
      </c>
      <c r="G42" s="40"/>
    </row>
    <row r="43" spans="1:7" x14ac:dyDescent="0.2">
      <c r="A43" s="30">
        <v>61</v>
      </c>
      <c r="B43" s="37" t="s">
        <v>110</v>
      </c>
      <c r="C43" s="51">
        <f>SUM(C44)</f>
        <v>900</v>
      </c>
      <c r="D43" s="51">
        <f t="shared" ref="D43:F43" si="9">SUM(D44)</f>
        <v>0</v>
      </c>
      <c r="E43" s="51">
        <f t="shared" si="9"/>
        <v>0</v>
      </c>
      <c r="F43" s="51">
        <f t="shared" si="9"/>
        <v>900</v>
      </c>
      <c r="G43" s="40"/>
    </row>
    <row r="44" spans="1:7" x14ac:dyDescent="0.2">
      <c r="A44" s="30">
        <v>611</v>
      </c>
      <c r="B44" s="37" t="s">
        <v>163</v>
      </c>
      <c r="C44" s="51">
        <f>SUM(C45:C47)</f>
        <v>900</v>
      </c>
      <c r="D44" s="51">
        <f t="shared" ref="D44:F44" si="10">SUM(D45:D47)</f>
        <v>0</v>
      </c>
      <c r="E44" s="51">
        <f t="shared" si="10"/>
        <v>0</v>
      </c>
      <c r="F44" s="51">
        <f t="shared" si="10"/>
        <v>900</v>
      </c>
      <c r="G44" s="40"/>
    </row>
    <row r="45" spans="1:7" x14ac:dyDescent="0.2">
      <c r="A45" s="35">
        <v>61101</v>
      </c>
      <c r="B45" s="38" t="s">
        <v>112</v>
      </c>
      <c r="C45" s="52">
        <v>500</v>
      </c>
      <c r="D45" s="52"/>
      <c r="E45" s="52"/>
      <c r="F45" s="52">
        <f t="shared" ref="F45:F47" si="11">SUM(C45:E45)</f>
        <v>500</v>
      </c>
      <c r="G45" s="40"/>
    </row>
    <row r="46" spans="1:7" x14ac:dyDescent="0.2">
      <c r="A46" s="35">
        <v>61102</v>
      </c>
      <c r="B46" s="38" t="s">
        <v>113</v>
      </c>
      <c r="C46" s="52">
        <v>300</v>
      </c>
      <c r="D46" s="52"/>
      <c r="E46" s="52"/>
      <c r="F46" s="52">
        <f t="shared" si="11"/>
        <v>300</v>
      </c>
      <c r="G46" s="40"/>
    </row>
    <row r="47" spans="1:7" x14ac:dyDescent="0.2">
      <c r="A47" s="35">
        <v>61199</v>
      </c>
      <c r="B47" s="38" t="s">
        <v>115</v>
      </c>
      <c r="C47" s="52">
        <v>100</v>
      </c>
      <c r="D47" s="52"/>
      <c r="E47" s="52"/>
      <c r="F47" s="52">
        <f t="shared" si="11"/>
        <v>100</v>
      </c>
      <c r="G47" s="40"/>
    </row>
    <row r="48" spans="1:7" x14ac:dyDescent="0.2">
      <c r="A48" s="35"/>
      <c r="B48" s="37" t="s">
        <v>119</v>
      </c>
      <c r="C48" s="51">
        <f>SUM(C12+C20+C40+C43)</f>
        <v>36084.175000000003</v>
      </c>
      <c r="D48" s="51">
        <f>SUM(D12+D20+D40+D43)</f>
        <v>24423.025000000001</v>
      </c>
      <c r="E48" s="51">
        <f>SUM(E12+E20+E40+E43)</f>
        <v>0</v>
      </c>
      <c r="F48" s="51">
        <f>SUM(F12+F20+F40+F43)</f>
        <v>60507.199999999997</v>
      </c>
      <c r="G48" s="40"/>
    </row>
    <row r="49" spans="1:8" x14ac:dyDescent="0.2">
      <c r="A49" s="35"/>
      <c r="B49" s="38"/>
      <c r="C49" s="52"/>
      <c r="D49" s="52"/>
      <c r="E49" s="52"/>
      <c r="F49" s="52"/>
      <c r="G49" s="40"/>
    </row>
    <row r="50" spans="1:8" x14ac:dyDescent="0.2">
      <c r="A50" s="30"/>
      <c r="B50" s="37" t="s">
        <v>120</v>
      </c>
      <c r="C50" s="51">
        <f>SUM(C12+C20+C40+C43)</f>
        <v>36084.175000000003</v>
      </c>
      <c r="D50" s="51">
        <f>SUM(D12+D20+D40+D43)</f>
        <v>24423.025000000001</v>
      </c>
      <c r="E50" s="51">
        <f>SUM(E12+E20+E40+E43)</f>
        <v>0</v>
      </c>
      <c r="F50" s="51">
        <f>SUM(F12+F20+F40+F43)</f>
        <v>60507.199999999997</v>
      </c>
      <c r="G50" s="54"/>
    </row>
    <row r="51" spans="1:8" x14ac:dyDescent="0.2">
      <c r="A51" s="30"/>
      <c r="B51" s="37" t="s">
        <v>121</v>
      </c>
      <c r="C51" s="51">
        <f>SUM(C13+C16+C18+C21+C29+C33+C38+C41+C44)</f>
        <v>36084.175000000003</v>
      </c>
      <c r="D51" s="51">
        <f>SUM(D13+D16+D18+D21+D29+D33+D38+D41+D44)</f>
        <v>24423.025000000001</v>
      </c>
      <c r="E51" s="51">
        <f>SUM(E13+E16+E18+E21+E29+E33+E38+E41+E44)</f>
        <v>0</v>
      </c>
      <c r="F51" s="51">
        <f>SUM(F13+F16+F18+F21+F29+F33+F38+F41+F44)</f>
        <v>60507.199999999997</v>
      </c>
      <c r="G51" s="54"/>
    </row>
    <row r="52" spans="1:8" x14ac:dyDescent="0.2">
      <c r="A52" s="30"/>
      <c r="B52" s="37" t="s">
        <v>122</v>
      </c>
      <c r="C52" s="51">
        <f>SUM(C14+C15+C17+C19+C22+C23+C24+C25+C26+C27+C28+C30+C31+C32+C34+C35+C36+C37+C39+C42+C45+C46+C47)</f>
        <v>36084.175000000003</v>
      </c>
      <c r="D52" s="51">
        <f>SUM(D14+D15+D17+D19+D22+D23+D24+D25+D26+D27+D28+D30+D31+D32+D34+D35+D36+D37+D39+D42+D45+D46+D47)</f>
        <v>24423.025000000001</v>
      </c>
      <c r="E52" s="51">
        <f>SUM(E14+E15+E17+E19+E22+E23+E24+E25+E26+E27+E28+E30+E31+E32+E34+E35+E36+E37+E39+E42+E45+E46+E47)</f>
        <v>0</v>
      </c>
      <c r="F52" s="163">
        <f>SUM(F14+F15+F17+F19+F22+F23+F24+F25+F26+F27+F28+F30+F31+F32+F34+F35+F36+F37+F39+F42+F45+F46+F47)</f>
        <v>60507.199999999997</v>
      </c>
      <c r="G52" s="186"/>
      <c r="H52" s="42"/>
    </row>
    <row r="53" spans="1:8" x14ac:dyDescent="0.2">
      <c r="A53" s="42"/>
      <c r="G53" s="40"/>
    </row>
    <row r="54" spans="1:8" x14ac:dyDescent="0.2">
      <c r="G54" s="40"/>
    </row>
    <row r="55" spans="1:8" x14ac:dyDescent="0.2">
      <c r="G55" s="40"/>
    </row>
    <row r="56" spans="1:8" x14ac:dyDescent="0.2">
      <c r="G56" s="40"/>
    </row>
    <row r="57" spans="1:8" x14ac:dyDescent="0.2">
      <c r="G57" s="40"/>
    </row>
    <row r="58" spans="1:8" x14ac:dyDescent="0.2">
      <c r="G58" s="40"/>
    </row>
    <row r="59" spans="1:8" x14ac:dyDescent="0.2">
      <c r="G59" s="40"/>
    </row>
    <row r="60" spans="1:8" x14ac:dyDescent="0.2">
      <c r="G60" s="40"/>
    </row>
    <row r="61" spans="1:8" x14ac:dyDescent="0.2">
      <c r="G61" s="40"/>
    </row>
    <row r="62" spans="1:8" x14ac:dyDescent="0.2">
      <c r="G62" s="40"/>
    </row>
    <row r="63" spans="1:8" x14ac:dyDescent="0.2">
      <c r="G63" s="40"/>
    </row>
    <row r="64" spans="1:8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77" spans="7:7" x14ac:dyDescent="0.2">
      <c r="G77" s="40"/>
    </row>
    <row r="78" spans="7:7" x14ac:dyDescent="0.2">
      <c r="G78" s="40"/>
    </row>
    <row r="79" spans="7:7" x14ac:dyDescent="0.2">
      <c r="G79" s="40"/>
    </row>
    <row r="80" spans="7:7" x14ac:dyDescent="0.2">
      <c r="G80" s="40"/>
    </row>
    <row r="81" spans="7:7" x14ac:dyDescent="0.2">
      <c r="G81" s="40"/>
    </row>
    <row r="94" spans="7:7" ht="15" customHeight="1" x14ac:dyDescent="0.2"/>
    <row r="1101" spans="7:7" x14ac:dyDescent="0.2">
      <c r="G1101" s="43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44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45"/>
    </row>
    <row r="1120" spans="7:7" x14ac:dyDescent="0.2">
      <c r="G1120" s="46"/>
    </row>
    <row r="1121" spans="7:7" x14ac:dyDescent="0.2">
      <c r="G1121" s="45"/>
    </row>
    <row r="1122" spans="7:7" x14ac:dyDescent="0.2">
      <c r="G1122" s="47"/>
    </row>
    <row r="1123" spans="7:7" x14ac:dyDescent="0.2">
      <c r="G1123" s="40"/>
    </row>
    <row r="1124" spans="7:7" x14ac:dyDescent="0.2">
      <c r="G1124" s="39"/>
    </row>
    <row r="1125" spans="7:7" x14ac:dyDescent="0.2">
      <c r="G1125" s="40"/>
    </row>
    <row r="1126" spans="7:7" x14ac:dyDescent="0.2">
      <c r="G1126" s="40"/>
    </row>
    <row r="1127" spans="7:7" x14ac:dyDescent="0.2">
      <c r="G1127" s="40"/>
    </row>
    <row r="1128" spans="7:7" x14ac:dyDescent="0.2">
      <c r="G1128" s="39"/>
    </row>
    <row r="1129" spans="7:7" x14ac:dyDescent="0.2">
      <c r="G1129" s="39"/>
    </row>
    <row r="1130" spans="7:7" x14ac:dyDescent="0.2">
      <c r="G1130" s="39"/>
    </row>
    <row r="1131" spans="7:7" x14ac:dyDescent="0.2">
      <c r="G1131" s="39"/>
    </row>
    <row r="1132" spans="7:7" x14ac:dyDescent="0.2">
      <c r="G1132" s="39"/>
    </row>
    <row r="1133" spans="7:7" x14ac:dyDescent="0.2">
      <c r="G1133" s="39"/>
    </row>
    <row r="2475" spans="8:102" ht="11.1" customHeight="1" x14ac:dyDescent="0.2">
      <c r="H2475" s="43"/>
      <c r="I2475" s="43"/>
      <c r="J2475" s="43"/>
      <c r="K2475" s="43"/>
      <c r="L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Z2475" s="43"/>
      <c r="BA2475" s="43"/>
      <c r="BB2475" s="43"/>
      <c r="BC2475" s="43"/>
      <c r="BD2475" s="43"/>
      <c r="BE2475" s="43"/>
      <c r="BG2475" s="43"/>
      <c r="BH2475" s="43"/>
      <c r="BI2475" s="43"/>
      <c r="BJ2475" s="43"/>
      <c r="BK2475" s="43"/>
      <c r="BL2475" s="43"/>
      <c r="BN2475" s="43"/>
      <c r="BO2475" s="43"/>
      <c r="BP2475" s="43"/>
      <c r="BQ2475" s="43"/>
      <c r="BR2475" s="43"/>
      <c r="BS2475" s="43"/>
      <c r="BU2475" s="43"/>
      <c r="BV2475" s="43"/>
      <c r="BW2475" s="43"/>
      <c r="BX2475" s="43"/>
      <c r="BY2475" s="43"/>
      <c r="BZ2475" s="43"/>
      <c r="CB2475" s="43"/>
      <c r="CC2475" s="43"/>
      <c r="CD2475" s="43"/>
      <c r="CE2475" s="43"/>
      <c r="CF2475" s="43"/>
      <c r="CG2475" s="43"/>
      <c r="CI2475" s="43"/>
      <c r="CJ2475" s="43"/>
      <c r="CK2475" s="43"/>
      <c r="CL2475" s="43"/>
      <c r="CM2475" s="43"/>
      <c r="CN2475" s="43"/>
      <c r="CP2475" s="43"/>
      <c r="CQ2475" s="43"/>
      <c r="CR2475" s="43"/>
      <c r="CS2475" s="43"/>
      <c r="CT2475" s="43"/>
      <c r="CU2475" s="43"/>
      <c r="CW2475" s="43"/>
      <c r="CX2475" s="43"/>
    </row>
    <row r="2476" spans="8:102" ht="11.1" customHeight="1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Z2476" s="2"/>
      <c r="BA2476" s="2"/>
      <c r="BB2476" s="2"/>
      <c r="BC2476" s="2"/>
      <c r="BD2476" s="2"/>
      <c r="BE2476" s="2"/>
      <c r="BG2476" s="2"/>
      <c r="BH2476" s="2"/>
      <c r="BI2476" s="2"/>
      <c r="BJ2476" s="2"/>
      <c r="BK2476" s="2"/>
      <c r="BL2476" s="2"/>
      <c r="BN2476" s="2"/>
      <c r="BO2476" s="2"/>
      <c r="BP2476" s="2"/>
      <c r="BQ2476" s="2"/>
      <c r="BR2476" s="2"/>
      <c r="BS2476" s="2"/>
      <c r="BU2476" s="2"/>
      <c r="BV2476" s="2"/>
      <c r="BW2476" s="2"/>
      <c r="BX2476" s="2"/>
      <c r="BY2476" s="2"/>
      <c r="BZ2476" s="2"/>
      <c r="CB2476" s="2"/>
      <c r="CC2476" s="2"/>
      <c r="CD2476" s="2"/>
      <c r="CE2476" s="2"/>
      <c r="CF2476" s="2"/>
      <c r="CG2476" s="2"/>
      <c r="CI2476" s="2"/>
      <c r="CJ2476" s="2"/>
      <c r="CK2476" s="2"/>
      <c r="CL2476" s="2"/>
      <c r="CM2476" s="2"/>
      <c r="CN2476" s="2"/>
      <c r="CP2476" s="2"/>
      <c r="CQ2476" s="2"/>
      <c r="CR2476" s="2"/>
      <c r="CS2476" s="2"/>
      <c r="CT2476" s="2"/>
      <c r="CU2476" s="2"/>
      <c r="CW2476" s="2"/>
      <c r="CX2476" s="2"/>
    </row>
    <row r="2477" spans="8:102" ht="11.1" customHeight="1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J2477" s="2"/>
      <c r="AK2477" s="2"/>
      <c r="AM2477" s="2"/>
      <c r="AO2477" s="2"/>
      <c r="AP2477" s="2"/>
      <c r="AQ2477" s="2"/>
      <c r="AR2477" s="2"/>
      <c r="AS2477" s="2"/>
      <c r="AT2477" s="2"/>
      <c r="AV2477" s="2"/>
      <c r="AX2477" s="2"/>
      <c r="AZ2477" s="2"/>
      <c r="BA2477" s="2"/>
      <c r="BB2477" s="2"/>
      <c r="BC2477" s="2"/>
      <c r="BD2477" s="2"/>
      <c r="BE2477" s="2"/>
      <c r="BG2477" s="2"/>
      <c r="BH2477" s="2"/>
      <c r="BI2477" s="2"/>
      <c r="BJ2477" s="2"/>
      <c r="BL2477" s="2"/>
      <c r="BN2477" s="2"/>
      <c r="BO2477" s="2"/>
      <c r="BP2477" s="2"/>
      <c r="BQ2477" s="2"/>
      <c r="BR2477" s="2"/>
      <c r="BS2477" s="2"/>
      <c r="BU2477" s="2"/>
      <c r="BV2477" s="2"/>
      <c r="BW2477" s="2"/>
      <c r="BX2477" s="2"/>
      <c r="BY2477" s="2"/>
      <c r="BZ2477" s="2"/>
      <c r="CB2477" s="2"/>
      <c r="CD2477" s="2"/>
      <c r="CE2477" s="2"/>
      <c r="CF2477" s="2"/>
      <c r="CG2477" s="2"/>
      <c r="CI2477" s="2"/>
      <c r="CJ2477" s="2"/>
      <c r="CK2477" s="2"/>
      <c r="CL2477" s="2"/>
      <c r="CM2477" s="2"/>
      <c r="CN2477" s="2"/>
      <c r="CP2477" s="2"/>
      <c r="CQ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J2478" s="2"/>
      <c r="AK2478" s="2"/>
      <c r="AM2478" s="2"/>
      <c r="AO2478" s="2"/>
      <c r="AP2478" s="2"/>
      <c r="AQ2478" s="2"/>
      <c r="AR2478" s="2"/>
      <c r="AS2478" s="2"/>
      <c r="AT2478" s="2"/>
      <c r="AV2478" s="2"/>
      <c r="AX2478" s="2"/>
      <c r="AZ2478" s="2"/>
      <c r="BA2478" s="2"/>
      <c r="BB2478" s="2"/>
      <c r="BC2478" s="2"/>
      <c r="BD2478" s="2"/>
      <c r="BE2478" s="2"/>
      <c r="BG2478" s="2"/>
      <c r="BH2478" s="2"/>
      <c r="BI2478" s="2"/>
      <c r="BJ2478" s="2"/>
      <c r="BL2478" s="2"/>
      <c r="BN2478" s="2"/>
      <c r="BO2478" s="2"/>
      <c r="BP2478" s="2"/>
      <c r="BQ2478" s="2"/>
      <c r="BR2478" s="2"/>
      <c r="BS2478" s="2"/>
      <c r="BU2478" s="2"/>
      <c r="BV2478" s="2"/>
      <c r="BW2478" s="2"/>
      <c r="BX2478" s="2"/>
      <c r="BY2478" s="2"/>
      <c r="BZ2478" s="2"/>
      <c r="CB2478" s="2"/>
      <c r="CD2478" s="2"/>
      <c r="CE2478" s="2"/>
      <c r="CF2478" s="2"/>
      <c r="CG2478" s="2"/>
      <c r="CI2478" s="2"/>
      <c r="CJ2478" s="2"/>
      <c r="CK2478" s="2"/>
      <c r="CL2478" s="2"/>
      <c r="CM2478" s="2"/>
      <c r="CN2478" s="2"/>
      <c r="CP2478" s="2"/>
      <c r="CQ2478" s="2"/>
      <c r="CR2478" s="2"/>
      <c r="CW2478" s="2"/>
      <c r="CX2478" s="2"/>
    </row>
    <row r="2479" spans="8:102" ht="12.95" customHeight="1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D2479" s="2"/>
      <c r="AE2479" s="2"/>
      <c r="AF2479" s="2"/>
      <c r="AG2479" s="2"/>
      <c r="AH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N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N2479" s="2"/>
      <c r="CR2479" s="2"/>
      <c r="CW2479" s="2"/>
      <c r="CX2479" s="2"/>
    </row>
    <row r="2480" spans="8:102" ht="12.95" customHeight="1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F2480" s="2"/>
      <c r="AG2480" s="2"/>
      <c r="AH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N2480" s="2"/>
      <c r="CR2480" s="2"/>
      <c r="CW2480" s="2"/>
      <c r="CX2480" s="2"/>
    </row>
    <row r="2481" spans="8:128" ht="12.95" customHeight="1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X2481" s="2"/>
      <c r="Y2481" s="2"/>
      <c r="Z2481" s="2"/>
      <c r="AA2481" s="2"/>
      <c r="AD2481" s="2"/>
      <c r="AE2481" s="2"/>
      <c r="AF2481" s="2"/>
      <c r="AG2481" s="2"/>
      <c r="AH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N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V2482" s="2"/>
      <c r="W2482" s="2"/>
      <c r="X2482" s="2"/>
      <c r="Y2482" s="2"/>
      <c r="Z2482" s="2"/>
      <c r="AA2482" s="2"/>
      <c r="AD2482" s="2"/>
      <c r="AE2482" s="2"/>
      <c r="AG2482" s="2"/>
      <c r="AH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V2483" s="2"/>
      <c r="W2483" s="2"/>
      <c r="X2483" s="2"/>
      <c r="Y2483" s="2"/>
      <c r="Z2483" s="2"/>
      <c r="AA2483" s="2"/>
      <c r="AD2483" s="2"/>
      <c r="AE2483" s="2"/>
      <c r="AG2483" s="2"/>
      <c r="AH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I2484" s="2"/>
      <c r="J2484" s="2"/>
      <c r="K2484" s="2"/>
      <c r="L2484" s="2"/>
      <c r="N2484" s="2"/>
      <c r="O2484" s="2"/>
      <c r="P2484" s="2"/>
      <c r="Q2484" s="2"/>
      <c r="R2484" s="2"/>
      <c r="S2484" s="2"/>
      <c r="T2484" s="2"/>
      <c r="V2484" s="2"/>
      <c r="W2484" s="2"/>
      <c r="X2484" s="2"/>
      <c r="Y2484" s="2"/>
      <c r="Z2484" s="2"/>
      <c r="AA2484" s="2"/>
      <c r="AD2484" s="2"/>
      <c r="AE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I2485" s="2"/>
      <c r="J2485" s="2"/>
      <c r="K2485" s="2"/>
      <c r="L2485" s="2"/>
      <c r="N2485" s="2"/>
      <c r="O2485" s="2"/>
      <c r="P2485" s="2"/>
      <c r="Q2485" s="2"/>
      <c r="R2485" s="2"/>
      <c r="S2485" s="2"/>
      <c r="T2485" s="2"/>
      <c r="V2485" s="2"/>
      <c r="W2485" s="2"/>
      <c r="X2485" s="2"/>
      <c r="Y2485" s="2"/>
      <c r="Z2485" s="2"/>
      <c r="AA2485" s="2"/>
      <c r="AD2485" s="2"/>
      <c r="AE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H2486" s="2"/>
      <c r="I2486" s="2"/>
      <c r="J2486" s="2"/>
      <c r="K2486" s="2"/>
      <c r="L2486" s="2"/>
      <c r="N2486" s="2"/>
      <c r="O2486" s="2"/>
      <c r="P2486" s="2"/>
      <c r="Q2486" s="2"/>
      <c r="R2486" s="2"/>
      <c r="S2486" s="2"/>
      <c r="T2486" s="2"/>
      <c r="V2486" s="2"/>
      <c r="W2486" s="2"/>
      <c r="X2486" s="2"/>
      <c r="Y2486" s="2"/>
      <c r="Z2486" s="2"/>
      <c r="AA2486" s="2"/>
      <c r="AD2486" s="2"/>
      <c r="AE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H2487" s="2"/>
      <c r="I2487" s="2"/>
      <c r="J2487" s="2"/>
      <c r="K2487" s="2"/>
      <c r="L2487" s="2"/>
      <c r="N2487" s="2"/>
      <c r="O2487" s="2"/>
      <c r="P2487" s="2"/>
      <c r="Q2487" s="2"/>
      <c r="R2487" s="2"/>
      <c r="S2487" s="2"/>
      <c r="T2487" s="2"/>
      <c r="V2487" s="2"/>
      <c r="W2487" s="2"/>
      <c r="X2487" s="2"/>
      <c r="Y2487" s="2"/>
      <c r="Z2487" s="2"/>
      <c r="AA2487" s="2"/>
      <c r="AD2487" s="2"/>
      <c r="AE2487" s="2"/>
      <c r="AG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28" x14ac:dyDescent="0.2">
      <c r="H2488" s="2"/>
      <c r="I2488" s="2"/>
      <c r="J2488" s="2"/>
      <c r="K2488" s="2"/>
      <c r="L2488" s="2"/>
      <c r="N2488" s="2"/>
      <c r="O2488" s="2"/>
      <c r="P2488" s="2"/>
      <c r="Q2488" s="2"/>
      <c r="R2488" s="2"/>
      <c r="S2488" s="2"/>
      <c r="T2488" s="2"/>
      <c r="V2488" s="2"/>
      <c r="W2488" s="2"/>
      <c r="Y2488" s="2"/>
      <c r="AA2488" s="2"/>
      <c r="AD2488" s="2"/>
      <c r="AE2488" s="2"/>
      <c r="AG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I2488" s="2"/>
      <c r="BJ2488" s="2"/>
      <c r="BL2488" s="2"/>
      <c r="BO2488" s="2"/>
      <c r="BP2488" s="2"/>
      <c r="BQ2488" s="2"/>
      <c r="BR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28" x14ac:dyDescent="0.2">
      <c r="H2489" s="2"/>
      <c r="I2489" s="2"/>
      <c r="J2489" s="2"/>
      <c r="K2489" s="2"/>
      <c r="N2489" s="2"/>
      <c r="O2489" s="2"/>
      <c r="P2489" s="2"/>
      <c r="Q2489" s="2"/>
      <c r="R2489" s="2"/>
      <c r="S2489" s="2"/>
      <c r="T2489" s="2"/>
      <c r="V2489" s="2"/>
      <c r="W2489" s="2"/>
      <c r="Y2489" s="2"/>
      <c r="AG2489" s="2"/>
      <c r="AJ2489" s="2"/>
      <c r="AK2489" s="2"/>
      <c r="AM2489" s="2"/>
      <c r="AO2489" s="2"/>
      <c r="AP2489" s="2"/>
      <c r="AS2489" s="2"/>
      <c r="AV2489" s="2"/>
      <c r="AX2489" s="2"/>
      <c r="AZ2489" s="2"/>
      <c r="BA2489" s="2"/>
      <c r="BB2489" s="2"/>
      <c r="BC2489" s="2"/>
      <c r="BE2489" s="2"/>
      <c r="BG2489" s="2"/>
      <c r="BH2489" s="2"/>
      <c r="BI2489" s="2"/>
      <c r="BJ2489" s="2"/>
      <c r="BL2489" s="2"/>
      <c r="BO2489" s="2"/>
      <c r="BP2489" s="2"/>
      <c r="BQ2489" s="2"/>
      <c r="BR2489" s="2"/>
      <c r="BS2489" s="2"/>
      <c r="BV2489" s="2"/>
      <c r="BW2489" s="2"/>
      <c r="BX2489" s="2"/>
      <c r="BY2489" s="2"/>
      <c r="BZ2489" s="2"/>
      <c r="CD2489" s="2"/>
      <c r="CE2489" s="2"/>
      <c r="CF2489" s="2"/>
      <c r="CG2489" s="2"/>
      <c r="CJ2489" s="2"/>
      <c r="CK2489" s="2"/>
      <c r="CL2489" s="2"/>
      <c r="CM2489" s="2"/>
      <c r="CR2489" s="2"/>
      <c r="CW2489" s="2"/>
      <c r="CX2489" s="2"/>
    </row>
    <row r="2490" spans="8:128" x14ac:dyDescent="0.2">
      <c r="H2490" s="2"/>
      <c r="I2490" s="2"/>
      <c r="J2490" s="2"/>
      <c r="K2490" s="2"/>
      <c r="N2490" s="2"/>
      <c r="O2490" s="2"/>
      <c r="P2490" s="2"/>
      <c r="Q2490" s="2"/>
      <c r="R2490" s="2"/>
      <c r="S2490" s="2"/>
      <c r="T2490" s="2"/>
      <c r="V2490" s="2"/>
      <c r="W2490" s="2"/>
      <c r="Y2490" s="2"/>
      <c r="AG2490" s="2"/>
      <c r="AJ2490" s="2"/>
      <c r="AK2490" s="2"/>
      <c r="AM2490" s="2"/>
      <c r="AO2490" s="2"/>
      <c r="AP2490" s="2"/>
      <c r="AS2490" s="2"/>
      <c r="AV2490" s="2"/>
      <c r="AX2490" s="2"/>
      <c r="AZ2490" s="2"/>
      <c r="BA2490" s="2"/>
      <c r="BB2490" s="2"/>
      <c r="BC2490" s="2"/>
      <c r="BE2490" s="2"/>
      <c r="BG2490" s="2"/>
      <c r="BH2490" s="2"/>
      <c r="BI2490" s="2"/>
      <c r="BJ2490" s="2"/>
      <c r="BL2490" s="2"/>
      <c r="BO2490" s="2"/>
      <c r="BP2490" s="2"/>
      <c r="BQ2490" s="2"/>
      <c r="BR2490" s="2"/>
      <c r="BS2490" s="2"/>
      <c r="BV2490" s="2"/>
      <c r="BW2490" s="2"/>
      <c r="BX2490" s="2"/>
      <c r="BY2490" s="2"/>
      <c r="BZ2490" s="2"/>
      <c r="CD2490" s="2"/>
      <c r="CE2490" s="2"/>
      <c r="CF2490" s="2"/>
      <c r="CG2490" s="2"/>
      <c r="CJ2490" s="2"/>
      <c r="CK2490" s="2"/>
      <c r="CL2490" s="2"/>
      <c r="CM2490" s="2"/>
      <c r="CR2490" s="2"/>
      <c r="CW2490" s="2"/>
      <c r="CX2490" s="2"/>
    </row>
    <row r="2491" spans="8:128" x14ac:dyDescent="0.2">
      <c r="H2491" s="2"/>
      <c r="O2491" s="2"/>
      <c r="S2491" s="2"/>
      <c r="T2491" s="2"/>
      <c r="V2491" s="2"/>
      <c r="Y2491" s="2"/>
      <c r="AG2491" s="2"/>
      <c r="AJ2491" s="2"/>
      <c r="AK2491" s="2"/>
      <c r="AM2491" s="2"/>
      <c r="AO2491" s="2"/>
      <c r="AP2491" s="2"/>
      <c r="AS2491" s="2"/>
      <c r="AV2491" s="2"/>
      <c r="AX2491" s="2"/>
      <c r="AZ2491" s="2"/>
      <c r="BA2491" s="2"/>
      <c r="BB2491" s="2"/>
      <c r="BC2491" s="2"/>
      <c r="BE2491" s="2"/>
      <c r="BG2491" s="2"/>
      <c r="BH2491" s="2"/>
      <c r="BI2491" s="2"/>
      <c r="BJ2491" s="2"/>
      <c r="BL2491" s="2"/>
      <c r="BO2491" s="2"/>
      <c r="BP2491" s="2"/>
      <c r="BQ2491" s="2"/>
      <c r="BR2491" s="2"/>
      <c r="BS2491" s="2"/>
      <c r="BV2491" s="2"/>
      <c r="BW2491" s="2"/>
      <c r="BX2491" s="2"/>
      <c r="BY2491" s="2"/>
      <c r="BZ2491" s="2"/>
      <c r="CD2491" s="2"/>
      <c r="CE2491" s="2"/>
      <c r="CF2491" s="2"/>
      <c r="CG2491" s="2"/>
      <c r="CJ2491" s="2"/>
      <c r="CK2491" s="2"/>
      <c r="CL2491" s="2"/>
      <c r="CM2491" s="2"/>
      <c r="CR2491" s="2"/>
      <c r="CW2491" s="2"/>
      <c r="CX2491" s="2"/>
    </row>
    <row r="2492" spans="8:128" x14ac:dyDescent="0.2">
      <c r="H2492" s="2"/>
      <c r="S2492" s="2"/>
      <c r="T2492" s="2"/>
      <c r="V2492" s="2"/>
      <c r="Y2492" s="2"/>
      <c r="AG2492" s="2"/>
      <c r="AJ2492" s="2"/>
      <c r="AK2492" s="2"/>
      <c r="AM2492" s="2"/>
      <c r="AO2492" s="2"/>
      <c r="AP2492" s="2"/>
      <c r="AS2492" s="2"/>
      <c r="AV2492" s="2"/>
      <c r="AX2492" s="2"/>
      <c r="AZ2492" s="2"/>
      <c r="BA2492" s="2"/>
      <c r="BB2492" s="2"/>
      <c r="BC2492" s="2"/>
      <c r="BE2492" s="2"/>
      <c r="BG2492" s="2"/>
      <c r="BH2492" s="2"/>
      <c r="BI2492" s="2"/>
      <c r="BJ2492" s="2"/>
      <c r="BL2492" s="2"/>
      <c r="BO2492" s="2"/>
      <c r="BP2492" s="2"/>
      <c r="BQ2492" s="2"/>
      <c r="BR2492" s="2"/>
      <c r="BS2492" s="2"/>
      <c r="BV2492" s="2"/>
      <c r="BW2492" s="2"/>
      <c r="BX2492" s="2"/>
      <c r="BY2492" s="2"/>
      <c r="BZ2492" s="2"/>
      <c r="CD2492" s="2"/>
      <c r="CE2492" s="2"/>
      <c r="CF2492" s="2"/>
      <c r="CG2492" s="2"/>
      <c r="CJ2492" s="2"/>
      <c r="CK2492" s="2"/>
      <c r="CL2492" s="2"/>
      <c r="CM2492" s="2"/>
      <c r="CR2492" s="2"/>
      <c r="CW2492" s="2"/>
      <c r="CX2492" s="2"/>
    </row>
    <row r="2493" spans="8:128" x14ac:dyDescent="0.2">
      <c r="S2493" s="2"/>
      <c r="T2493" s="2"/>
      <c r="V2493" s="2"/>
      <c r="Y2493" s="2"/>
      <c r="AG2493" s="2"/>
      <c r="AJ2493" s="2"/>
      <c r="AK2493" s="2"/>
      <c r="AM2493" s="2"/>
      <c r="AO2493" s="2"/>
      <c r="AP2493" s="2"/>
      <c r="AS2493" s="2"/>
      <c r="AV2493" s="2"/>
      <c r="AX2493" s="2"/>
      <c r="AZ2493" s="2"/>
      <c r="BA2493" s="2"/>
      <c r="BB2493" s="2"/>
      <c r="BC2493" s="2"/>
      <c r="BE2493" s="2"/>
      <c r="BG2493" s="2"/>
      <c r="BH2493" s="2"/>
      <c r="BJ2493" s="2"/>
      <c r="BL2493" s="2"/>
      <c r="BO2493" s="2"/>
      <c r="BP2493" s="2"/>
      <c r="BQ2493" s="2"/>
      <c r="BS2493" s="2"/>
      <c r="BV2493" s="2"/>
      <c r="BW2493" s="2"/>
      <c r="BX2493" s="2"/>
      <c r="BY2493" s="2"/>
      <c r="BZ2493" s="2"/>
      <c r="CD2493" s="2"/>
      <c r="CE2493" s="2"/>
      <c r="CF2493" s="2"/>
      <c r="CG2493" s="2"/>
      <c r="CJ2493" s="2"/>
      <c r="CK2493" s="2"/>
      <c r="CL2493" s="2"/>
      <c r="CM2493" s="2"/>
      <c r="CR2493" s="2"/>
      <c r="CW2493" s="2"/>
      <c r="CX2493" s="2"/>
    </row>
    <row r="2494" spans="8:128" x14ac:dyDescent="0.2">
      <c r="S2494" s="2"/>
      <c r="T2494" s="2"/>
      <c r="V2494" s="2"/>
      <c r="Y2494" s="2"/>
      <c r="AG2494" s="2"/>
      <c r="AJ2494" s="2"/>
      <c r="AK2494" s="2"/>
      <c r="AM2494" s="2"/>
      <c r="AO2494" s="2"/>
      <c r="AP2494" s="2"/>
      <c r="AZ2494" s="2"/>
      <c r="BA2494" s="2"/>
      <c r="BH2494" s="2"/>
      <c r="BO2494" s="2"/>
      <c r="BP2494" s="2"/>
      <c r="CD2494" s="2"/>
      <c r="CE2494" s="2"/>
      <c r="CF2494" s="2"/>
      <c r="CW2494" s="2"/>
      <c r="CX2494" s="2"/>
    </row>
    <row r="2495" spans="8:128" x14ac:dyDescent="0.2">
      <c r="AG2495" s="2"/>
      <c r="AK2495" s="2"/>
      <c r="AM2495" s="2"/>
      <c r="AP2495" s="2"/>
      <c r="AZ2495" s="2"/>
      <c r="BA2495" s="2"/>
      <c r="BO2495" s="2"/>
      <c r="BP2495" s="2"/>
      <c r="CD2495" s="2"/>
      <c r="CE2495" s="2"/>
      <c r="CF2495" s="2"/>
      <c r="CW2495" s="2"/>
    </row>
    <row r="2496" spans="8:128" x14ac:dyDescent="0.2">
      <c r="H2496" s="47"/>
      <c r="I2496" s="47"/>
      <c r="J2496" s="47"/>
      <c r="K2496" s="47"/>
      <c r="L2496" s="47"/>
      <c r="M2496" s="47"/>
      <c r="N2496" s="47"/>
      <c r="O2496" s="47"/>
      <c r="P2496" s="47"/>
      <c r="Q2496" s="47"/>
      <c r="R2496" s="47"/>
      <c r="S2496" s="47"/>
      <c r="T2496" s="47"/>
      <c r="U2496" s="47"/>
      <c r="V2496" s="47"/>
      <c r="W2496" s="47"/>
      <c r="X2496" s="47"/>
      <c r="Y2496" s="47"/>
      <c r="Z2496" s="47"/>
      <c r="AA2496" s="47"/>
      <c r="AB2496" s="47"/>
      <c r="AC2496" s="47"/>
      <c r="AD2496" s="47"/>
      <c r="AE2496" s="47"/>
      <c r="AF2496" s="47"/>
      <c r="AG2496" s="47"/>
      <c r="AH2496" s="47"/>
      <c r="AI2496" s="47"/>
      <c r="AJ2496" s="47"/>
      <c r="AK2496" s="47"/>
      <c r="AL2496" s="47"/>
      <c r="AM2496" s="47"/>
      <c r="AN2496" s="47"/>
      <c r="AO2496" s="47"/>
      <c r="AP2496" s="47"/>
      <c r="AQ2496" s="47"/>
      <c r="AR2496" s="47"/>
      <c r="AS2496" s="47"/>
      <c r="AT2496" s="47"/>
      <c r="AU2496" s="47"/>
      <c r="AV2496" s="47"/>
      <c r="AW2496" s="47"/>
      <c r="AX2496" s="47"/>
      <c r="AY2496" s="47"/>
      <c r="AZ2496" s="47"/>
      <c r="BA2496" s="47"/>
      <c r="BB2496" s="47"/>
      <c r="BC2496" s="47"/>
      <c r="BD2496" s="47"/>
      <c r="BE2496" s="47"/>
      <c r="BF2496" s="47"/>
      <c r="BG2496" s="47"/>
      <c r="BH2496" s="47"/>
      <c r="BI2496" s="47"/>
      <c r="BJ2496" s="47"/>
      <c r="BK2496" s="47"/>
      <c r="BL2496" s="47"/>
      <c r="BM2496" s="47"/>
      <c r="BN2496" s="47"/>
      <c r="BO2496" s="47"/>
      <c r="BP2496" s="47"/>
      <c r="BQ2496" s="47"/>
      <c r="BR2496" s="47"/>
      <c r="BS2496" s="47"/>
      <c r="BT2496" s="47"/>
      <c r="BU2496" s="47"/>
      <c r="BV2496" s="47"/>
      <c r="BW2496" s="47"/>
      <c r="BX2496" s="47"/>
      <c r="BY2496" s="47"/>
      <c r="BZ2496" s="47"/>
      <c r="CA2496" s="47"/>
      <c r="CB2496" s="47"/>
      <c r="CC2496" s="47"/>
      <c r="CD2496" s="47"/>
      <c r="CE2496" s="47"/>
      <c r="CF2496" s="47"/>
      <c r="CG2496" s="47"/>
      <c r="CH2496" s="47"/>
      <c r="CI2496" s="47"/>
      <c r="CJ2496" s="47"/>
      <c r="CK2496" s="47"/>
      <c r="CL2496" s="47"/>
      <c r="CM2496" s="47"/>
      <c r="CN2496" s="47"/>
      <c r="CO2496" s="47"/>
      <c r="CP2496" s="47"/>
      <c r="CQ2496" s="47"/>
      <c r="CR2496" s="47"/>
      <c r="CS2496" s="47"/>
      <c r="CT2496" s="47"/>
      <c r="CU2496" s="47"/>
      <c r="CV2496" s="47"/>
      <c r="CW2496" s="47"/>
      <c r="CX2496" s="47"/>
      <c r="CY2496" s="47">
        <f t="shared" ref="CY2496:DG2496" si="12">SUM(CY2476:CY2495)</f>
        <v>0</v>
      </c>
      <c r="CZ2496" s="47">
        <f t="shared" si="12"/>
        <v>0</v>
      </c>
      <c r="DA2496" s="47">
        <f t="shared" si="12"/>
        <v>0</v>
      </c>
      <c r="DB2496" s="47">
        <f t="shared" si="12"/>
        <v>0</v>
      </c>
      <c r="DC2496" s="47">
        <f t="shared" si="12"/>
        <v>0</v>
      </c>
      <c r="DD2496" s="47">
        <f t="shared" si="12"/>
        <v>0</v>
      </c>
      <c r="DE2496" s="47">
        <f t="shared" si="12"/>
        <v>0</v>
      </c>
      <c r="DF2496" s="47">
        <f t="shared" si="12"/>
        <v>0</v>
      </c>
      <c r="DG2496" s="47">
        <f t="shared" si="12"/>
        <v>0</v>
      </c>
      <c r="DH2496" s="47"/>
      <c r="DI2496" s="47"/>
      <c r="DJ2496" s="47"/>
      <c r="DK2496" s="47"/>
      <c r="DL2496" s="47"/>
      <c r="DM2496" s="47"/>
      <c r="DN2496" s="47"/>
      <c r="DO2496" s="47"/>
      <c r="DP2496" s="47"/>
      <c r="DQ2496" s="47"/>
      <c r="DR2496" s="47"/>
      <c r="DS2496" s="47"/>
      <c r="DT2496" s="47"/>
      <c r="DU2496" s="47"/>
      <c r="DV2496" s="47"/>
      <c r="DW2496" s="47"/>
      <c r="DX2496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X2491"/>
  <sheetViews>
    <sheetView showGridLines="0" topLeftCell="A19" zoomScale="120" zoomScaleNormal="120" workbookViewId="0">
      <selection activeCell="H43" sqref="H43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135</v>
      </c>
      <c r="B5" s="465"/>
      <c r="C5" s="465"/>
      <c r="D5" s="465"/>
      <c r="E5" s="465"/>
      <c r="F5" s="465"/>
    </row>
    <row r="6" spans="1:6" x14ac:dyDescent="0.2">
      <c r="A6" s="204" t="s">
        <v>141</v>
      </c>
      <c r="B6" s="202"/>
      <c r="C6" s="202"/>
      <c r="D6" s="202"/>
      <c r="E6" s="202"/>
      <c r="F6" s="202"/>
    </row>
    <row r="7" spans="1:6" x14ac:dyDescent="0.2">
      <c r="A7" s="465" t="s">
        <v>124</v>
      </c>
      <c r="B7" s="465"/>
      <c r="C7" s="465"/>
      <c r="D7" s="465"/>
      <c r="E7" s="465"/>
      <c r="F7" s="465"/>
    </row>
    <row r="8" spans="1:6" x14ac:dyDescent="0.2">
      <c r="A8" s="172" t="s">
        <v>238</v>
      </c>
      <c r="B8" s="157"/>
      <c r="C8" s="157"/>
      <c r="D8" s="157"/>
      <c r="E8" s="157"/>
      <c r="F8" s="157"/>
    </row>
    <row r="9" spans="1:6" ht="13.5" thickBot="1" x14ac:dyDescent="0.25">
      <c r="A9" s="21"/>
      <c r="B9" s="21"/>
      <c r="C9" s="21"/>
      <c r="D9" s="171"/>
      <c r="E9" s="21"/>
      <c r="F9" s="21"/>
    </row>
    <row r="10" spans="1:6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2" t="s">
        <v>17</v>
      </c>
    </row>
    <row r="11" spans="1:6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3"/>
    </row>
    <row r="12" spans="1:6" x14ac:dyDescent="0.2">
      <c r="A12" s="28">
        <v>51</v>
      </c>
      <c r="B12" s="29" t="s">
        <v>71</v>
      </c>
      <c r="C12" s="174">
        <f>SUM(C13+C16+C18)</f>
        <v>23374.6</v>
      </c>
      <c r="D12" s="174">
        <f>SUM(D13+D16+D18)</f>
        <v>7606.5</v>
      </c>
      <c r="E12" s="174">
        <f>SUM(E13+E16+E18)</f>
        <v>0</v>
      </c>
      <c r="F12" s="174">
        <f>SUM(F13+F16+F18)</f>
        <v>30981.1</v>
      </c>
    </row>
    <row r="13" spans="1:6" x14ac:dyDescent="0.2">
      <c r="A13" s="30">
        <v>511</v>
      </c>
      <c r="B13" s="31" t="s">
        <v>153</v>
      </c>
      <c r="C13" s="163">
        <f>SUM(C14:C15)</f>
        <v>20355.099999999999</v>
      </c>
      <c r="D13" s="163">
        <f>SUM(D14:D15)</f>
        <v>6600</v>
      </c>
      <c r="E13" s="163">
        <f>SUM(E14:E15)</f>
        <v>0</v>
      </c>
      <c r="F13" s="163">
        <f>SUM(F14:F15)</f>
        <v>26955.1</v>
      </c>
    </row>
    <row r="14" spans="1:6" x14ac:dyDescent="0.2">
      <c r="A14" s="32">
        <v>51101</v>
      </c>
      <c r="B14" s="33" t="s">
        <v>72</v>
      </c>
      <c r="C14" s="164">
        <f>F14-D14</f>
        <v>18900</v>
      </c>
      <c r="D14" s="164">
        <f>'[1]PLAN. Y PROY.'!$I$16*3</f>
        <v>6600</v>
      </c>
      <c r="E14" s="164"/>
      <c r="F14" s="164">
        <f>+'[2]PLAN. Y PROY.'!$L$16</f>
        <v>25500</v>
      </c>
    </row>
    <row r="15" spans="1:6" x14ac:dyDescent="0.2">
      <c r="A15" s="32">
        <v>51103</v>
      </c>
      <c r="B15" s="38" t="s">
        <v>73</v>
      </c>
      <c r="C15" s="164">
        <v>1455.1</v>
      </c>
      <c r="D15" s="164"/>
      <c r="E15" s="164"/>
      <c r="F15" s="164">
        <f>+'[2]PLAN. Y PROY.'!$M$24</f>
        <v>1455.1</v>
      </c>
    </row>
    <row r="16" spans="1:6" x14ac:dyDescent="0.2">
      <c r="A16" s="30">
        <v>514</v>
      </c>
      <c r="B16" s="29" t="s">
        <v>76</v>
      </c>
      <c r="C16" s="163">
        <f>SUM(C17)</f>
        <v>1683</v>
      </c>
      <c r="D16" s="163">
        <f t="shared" ref="D16:F16" si="0">SUM(D17)</f>
        <v>561</v>
      </c>
      <c r="E16" s="163">
        <f t="shared" si="0"/>
        <v>0</v>
      </c>
      <c r="F16" s="163">
        <f t="shared" si="0"/>
        <v>2244</v>
      </c>
    </row>
    <row r="17" spans="1:7" x14ac:dyDescent="0.2">
      <c r="A17" s="35">
        <v>51401</v>
      </c>
      <c r="B17" s="38" t="s">
        <v>77</v>
      </c>
      <c r="C17" s="164">
        <f>F17-D17</f>
        <v>1683</v>
      </c>
      <c r="D17" s="164">
        <v>561</v>
      </c>
      <c r="E17" s="164"/>
      <c r="F17" s="164">
        <f>+'[2]PLAN. Y PROY.'!$L$20+'[2]PLAN. Y PROY.'!$L$22</f>
        <v>2244</v>
      </c>
    </row>
    <row r="18" spans="1:7" x14ac:dyDescent="0.2">
      <c r="A18" s="30">
        <v>515</v>
      </c>
      <c r="B18" s="37" t="s">
        <v>78</v>
      </c>
      <c r="C18" s="163">
        <f>SUM(C19:C19)</f>
        <v>1336.5</v>
      </c>
      <c r="D18" s="163">
        <f>SUM(D19:D19)</f>
        <v>445.5</v>
      </c>
      <c r="E18" s="163">
        <f>SUM(E19:E19)</f>
        <v>0</v>
      </c>
      <c r="F18" s="163">
        <f>SUM(F19:F19)</f>
        <v>1782</v>
      </c>
    </row>
    <row r="19" spans="1:7" x14ac:dyDescent="0.2">
      <c r="A19" s="35">
        <v>51501</v>
      </c>
      <c r="B19" s="38" t="s">
        <v>77</v>
      </c>
      <c r="C19" s="164">
        <f>F19-D19</f>
        <v>1336.5</v>
      </c>
      <c r="D19" s="164">
        <f>'[1]PLAN. Y PROY.'!$J$16*3</f>
        <v>445.5</v>
      </c>
      <c r="E19" s="164"/>
      <c r="F19" s="164">
        <f>+'[2]PLAN. Y PROY.'!$L$21</f>
        <v>1782</v>
      </c>
    </row>
    <row r="20" spans="1:7" x14ac:dyDescent="0.2">
      <c r="A20" s="30">
        <v>54</v>
      </c>
      <c r="B20" s="37" t="s">
        <v>80</v>
      </c>
      <c r="C20" s="51">
        <f>SUM(C21+C31+C35)</f>
        <v>24565.57</v>
      </c>
      <c r="D20" s="51">
        <f t="shared" ref="D20:F20" si="1">SUM(D21+D31+D35)</f>
        <v>35600</v>
      </c>
      <c r="E20" s="51">
        <f t="shared" si="1"/>
        <v>0</v>
      </c>
      <c r="F20" s="51">
        <f t="shared" si="1"/>
        <v>60165.57</v>
      </c>
    </row>
    <row r="21" spans="1:7" x14ac:dyDescent="0.2">
      <c r="A21" s="30">
        <v>541</v>
      </c>
      <c r="B21" s="37" t="s">
        <v>164</v>
      </c>
      <c r="C21" s="51">
        <f>SUM(C22:C30)</f>
        <v>22335.57</v>
      </c>
      <c r="D21" s="51">
        <f t="shared" ref="D21:F21" si="2">SUM(D22:D30)</f>
        <v>32100</v>
      </c>
      <c r="E21" s="51">
        <f t="shared" si="2"/>
        <v>0</v>
      </c>
      <c r="F21" s="51">
        <f t="shared" si="2"/>
        <v>54435.57</v>
      </c>
      <c r="G21" s="39"/>
    </row>
    <row r="22" spans="1:7" x14ac:dyDescent="0.2">
      <c r="A22" s="35">
        <v>54105</v>
      </c>
      <c r="B22" s="38" t="s">
        <v>84</v>
      </c>
      <c r="C22" s="52">
        <v>320.76</v>
      </c>
      <c r="D22" s="52"/>
      <c r="E22" s="52"/>
      <c r="F22" s="52">
        <f t="shared" ref="F22:F36" si="3">SUM(C22:E22)</f>
        <v>320.76</v>
      </c>
      <c r="G22" s="182"/>
    </row>
    <row r="23" spans="1:7" x14ac:dyDescent="0.2">
      <c r="A23" s="35">
        <v>54109</v>
      </c>
      <c r="B23" s="38" t="s">
        <v>86</v>
      </c>
      <c r="C23" s="52">
        <v>0</v>
      </c>
      <c r="D23" s="52">
        <v>5000</v>
      </c>
      <c r="E23" s="52"/>
      <c r="F23" s="52">
        <f t="shared" si="3"/>
        <v>5000</v>
      </c>
      <c r="G23" s="233"/>
    </row>
    <row r="24" spans="1:7" x14ac:dyDescent="0.2">
      <c r="A24" s="35">
        <v>54110</v>
      </c>
      <c r="B24" s="38" t="s">
        <v>87</v>
      </c>
      <c r="C24" s="52">
        <v>1929.6</v>
      </c>
      <c r="D24" s="52">
        <v>3000</v>
      </c>
      <c r="E24" s="52"/>
      <c r="F24" s="52">
        <f t="shared" si="3"/>
        <v>4929.6000000000004</v>
      </c>
      <c r="G24" s="182"/>
    </row>
    <row r="25" spans="1:7" x14ac:dyDescent="0.2">
      <c r="A25" s="35">
        <v>54111</v>
      </c>
      <c r="B25" s="192" t="s">
        <v>269</v>
      </c>
      <c r="C25" s="164">
        <v>10000</v>
      </c>
      <c r="D25" s="164">
        <v>10000</v>
      </c>
      <c r="E25" s="164"/>
      <c r="F25" s="164">
        <f t="shared" si="3"/>
        <v>20000</v>
      </c>
      <c r="G25" s="182"/>
    </row>
    <row r="26" spans="1:7" x14ac:dyDescent="0.2">
      <c r="A26" s="35">
        <v>54112</v>
      </c>
      <c r="B26" s="192" t="s">
        <v>265</v>
      </c>
      <c r="C26" s="164">
        <v>10000</v>
      </c>
      <c r="D26" s="164">
        <v>10000</v>
      </c>
      <c r="E26" s="164"/>
      <c r="F26" s="164">
        <f t="shared" si="3"/>
        <v>20000</v>
      </c>
      <c r="G26" s="182"/>
    </row>
    <row r="27" spans="1:7" x14ac:dyDescent="0.2">
      <c r="A27" s="35">
        <v>54114</v>
      </c>
      <c r="B27" s="38" t="s">
        <v>88</v>
      </c>
      <c r="C27" s="52">
        <v>53.21</v>
      </c>
      <c r="D27" s="52"/>
      <c r="E27" s="52"/>
      <c r="F27" s="52">
        <f t="shared" si="3"/>
        <v>53.21</v>
      </c>
      <c r="G27" s="182"/>
    </row>
    <row r="28" spans="1:7" x14ac:dyDescent="0.2">
      <c r="A28" s="35">
        <v>54115</v>
      </c>
      <c r="B28" s="38" t="s">
        <v>89</v>
      </c>
      <c r="C28" s="52">
        <v>20</v>
      </c>
      <c r="D28" s="52"/>
      <c r="E28" s="52"/>
      <c r="F28" s="52">
        <f t="shared" si="3"/>
        <v>20</v>
      </c>
      <c r="G28" s="182"/>
    </row>
    <row r="29" spans="1:7" x14ac:dyDescent="0.2">
      <c r="A29" s="35">
        <v>54118</v>
      </c>
      <c r="B29" s="38" t="s">
        <v>251</v>
      </c>
      <c r="D29" s="52">
        <v>3800</v>
      </c>
      <c r="E29" s="52"/>
      <c r="F29" s="52">
        <f>SUM(D29:E29)</f>
        <v>3800</v>
      </c>
      <c r="G29" s="212"/>
    </row>
    <row r="30" spans="1:7" x14ac:dyDescent="0.2">
      <c r="A30" s="35">
        <v>54199</v>
      </c>
      <c r="B30" s="38" t="s">
        <v>90</v>
      </c>
      <c r="C30" s="52">
        <v>12</v>
      </c>
      <c r="D30" s="52">
        <v>300</v>
      </c>
      <c r="E30" s="52"/>
      <c r="F30" s="52">
        <f t="shared" si="3"/>
        <v>312</v>
      </c>
      <c r="G30" s="182"/>
    </row>
    <row r="31" spans="1:7" x14ac:dyDescent="0.2">
      <c r="A31" s="30">
        <v>543</v>
      </c>
      <c r="B31" s="37" t="s">
        <v>155</v>
      </c>
      <c r="C31" s="51">
        <f>SUM(C32:C34)</f>
        <v>2130</v>
      </c>
      <c r="D31" s="51">
        <f>SUM(D32:D34)</f>
        <v>3500</v>
      </c>
      <c r="E31" s="51">
        <f>SUM(E32:E34)</f>
        <v>0</v>
      </c>
      <c r="F31" s="51">
        <f>SUM(F32:F34)</f>
        <v>5630</v>
      </c>
      <c r="G31" s="184"/>
    </row>
    <row r="32" spans="1:7" x14ac:dyDescent="0.2">
      <c r="A32" s="35">
        <v>54301</v>
      </c>
      <c r="B32" s="38" t="s">
        <v>95</v>
      </c>
      <c r="C32" s="52">
        <v>1650</v>
      </c>
      <c r="D32" s="52"/>
      <c r="E32" s="52"/>
      <c r="F32" s="52">
        <f t="shared" si="3"/>
        <v>1650</v>
      </c>
      <c r="G32" s="212"/>
    </row>
    <row r="33" spans="1:9" x14ac:dyDescent="0.2">
      <c r="A33" s="35">
        <v>54302</v>
      </c>
      <c r="B33" s="38" t="s">
        <v>267</v>
      </c>
      <c r="D33" s="52">
        <v>3500</v>
      </c>
      <c r="E33" s="52"/>
      <c r="F33" s="52">
        <f>SUM(D33:E33)</f>
        <v>3500</v>
      </c>
      <c r="G33" s="182"/>
    </row>
    <row r="34" spans="1:9" x14ac:dyDescent="0.2">
      <c r="A34" s="35">
        <v>54313</v>
      </c>
      <c r="B34" s="38" t="s">
        <v>128</v>
      </c>
      <c r="C34" s="52">
        <v>480</v>
      </c>
      <c r="D34" s="52"/>
      <c r="E34" s="52"/>
      <c r="F34" s="52">
        <f t="shared" si="3"/>
        <v>480</v>
      </c>
      <c r="G34" s="212"/>
    </row>
    <row r="35" spans="1:9" x14ac:dyDescent="0.2">
      <c r="A35" s="30">
        <v>545</v>
      </c>
      <c r="B35" s="37" t="s">
        <v>157</v>
      </c>
      <c r="C35" s="51">
        <f>SUM(C36)</f>
        <v>100</v>
      </c>
      <c r="D35" s="51">
        <f t="shared" ref="D35:F35" si="4">SUM(D36)</f>
        <v>0</v>
      </c>
      <c r="E35" s="51">
        <f t="shared" si="4"/>
        <v>0</v>
      </c>
      <c r="F35" s="51">
        <f t="shared" si="4"/>
        <v>100</v>
      </c>
      <c r="G35" s="209"/>
    </row>
    <row r="36" spans="1:9" x14ac:dyDescent="0.2">
      <c r="A36" s="35">
        <v>54505</v>
      </c>
      <c r="B36" s="38" t="s">
        <v>319</v>
      </c>
      <c r="C36" s="52">
        <v>100</v>
      </c>
      <c r="D36" s="52"/>
      <c r="E36" s="52"/>
      <c r="F36" s="52">
        <f t="shared" si="3"/>
        <v>100</v>
      </c>
      <c r="G36" s="209"/>
    </row>
    <row r="37" spans="1:9" x14ac:dyDescent="0.2">
      <c r="A37" s="30">
        <v>55</v>
      </c>
      <c r="B37" s="37" t="s">
        <v>104</v>
      </c>
      <c r="C37" s="51">
        <f>SUM(C38)</f>
        <v>220</v>
      </c>
      <c r="D37" s="51">
        <f t="shared" ref="D37:F37" si="5">SUM(D38)</f>
        <v>0</v>
      </c>
      <c r="E37" s="51">
        <f t="shared" si="5"/>
        <v>0</v>
      </c>
      <c r="F37" s="51">
        <f t="shared" si="5"/>
        <v>220</v>
      </c>
      <c r="G37" s="40"/>
    </row>
    <row r="38" spans="1:9" x14ac:dyDescent="0.2">
      <c r="A38" s="30">
        <v>556</v>
      </c>
      <c r="B38" s="37" t="s">
        <v>158</v>
      </c>
      <c r="C38" s="51">
        <f>SUM(C39:C39)</f>
        <v>220</v>
      </c>
      <c r="D38" s="51">
        <f>SUM(D39:D39)</f>
        <v>0</v>
      </c>
      <c r="E38" s="51">
        <f>SUM(E39:E39)</f>
        <v>0</v>
      </c>
      <c r="F38" s="51">
        <f>SUM(F39:F39)</f>
        <v>220</v>
      </c>
      <c r="G38" s="40"/>
    </row>
    <row r="39" spans="1:9" x14ac:dyDescent="0.2">
      <c r="A39" s="35">
        <v>55601</v>
      </c>
      <c r="B39" s="192" t="s">
        <v>105</v>
      </c>
      <c r="C39" s="164">
        <v>220</v>
      </c>
      <c r="D39" s="52"/>
      <c r="E39" s="52"/>
      <c r="F39" s="52">
        <f t="shared" ref="F39" si="6">SUM(C39:E39)</f>
        <v>220</v>
      </c>
      <c r="G39" s="40"/>
    </row>
    <row r="40" spans="1:9" x14ac:dyDescent="0.2">
      <c r="A40" s="30">
        <v>61</v>
      </c>
      <c r="B40" s="37" t="s">
        <v>110</v>
      </c>
      <c r="C40" s="51">
        <f>SUM(C41)</f>
        <v>0</v>
      </c>
      <c r="D40" s="51">
        <f t="shared" ref="D40:F40" si="7">SUM(D41)</f>
        <v>700</v>
      </c>
      <c r="E40" s="51">
        <f t="shared" si="7"/>
        <v>0</v>
      </c>
      <c r="F40" s="51">
        <f t="shared" si="7"/>
        <v>700</v>
      </c>
      <c r="G40" s="40"/>
    </row>
    <row r="41" spans="1:9" x14ac:dyDescent="0.2">
      <c r="A41" s="30">
        <v>611</v>
      </c>
      <c r="B41" s="37" t="s">
        <v>163</v>
      </c>
      <c r="C41" s="51">
        <f>SUM(C42:C42)</f>
        <v>0</v>
      </c>
      <c r="D41" s="51">
        <f>SUM(D42:D42)</f>
        <v>700</v>
      </c>
      <c r="E41" s="51">
        <f>SUM(E42:E42)</f>
        <v>0</v>
      </c>
      <c r="F41" s="51">
        <f>SUM(F42:F42)</f>
        <v>700</v>
      </c>
      <c r="G41" s="182"/>
    </row>
    <row r="42" spans="1:9" x14ac:dyDescent="0.2">
      <c r="A42" s="35">
        <v>61104</v>
      </c>
      <c r="B42" s="38" t="s">
        <v>114</v>
      </c>
      <c r="C42" s="164"/>
      <c r="D42" s="52">
        <v>700</v>
      </c>
      <c r="E42" s="52"/>
      <c r="F42" s="52">
        <f t="shared" ref="F42" si="8">SUM(C42:E42)</f>
        <v>700</v>
      </c>
      <c r="G42" s="183"/>
      <c r="H42" s="40"/>
    </row>
    <row r="43" spans="1:9" x14ac:dyDescent="0.2">
      <c r="A43" s="35"/>
      <c r="B43" s="37" t="s">
        <v>119</v>
      </c>
      <c r="C43" s="51">
        <f>SUM(C12+C20+C37+C40)</f>
        <v>48160.17</v>
      </c>
      <c r="D43" s="51">
        <f>SUM(D12+D20+D37+D40)</f>
        <v>43906.5</v>
      </c>
      <c r="E43" s="51">
        <f>SUM(E12+E20+E37+E40)</f>
        <v>0</v>
      </c>
      <c r="F43" s="51">
        <f>SUM(F12+F20+F37+F40)</f>
        <v>92066.67</v>
      </c>
      <c r="G43" s="233"/>
      <c r="I43" s="193"/>
    </row>
    <row r="44" spans="1:9" x14ac:dyDescent="0.2">
      <c r="A44" s="35"/>
      <c r="B44" s="38"/>
      <c r="C44" s="52"/>
      <c r="D44" s="52"/>
      <c r="E44" s="52"/>
      <c r="F44" s="52"/>
      <c r="G44" s="182"/>
    </row>
    <row r="45" spans="1:9" x14ac:dyDescent="0.2">
      <c r="A45" s="30"/>
      <c r="B45" s="37" t="s">
        <v>120</v>
      </c>
      <c r="C45" s="51">
        <f>SUM(C12+C20+C37+C40)</f>
        <v>48160.17</v>
      </c>
      <c r="D45" s="51">
        <f>SUM(D12+D20+D37+D40)</f>
        <v>43906.5</v>
      </c>
      <c r="E45" s="51">
        <f>SUM(E12+E20+E37+E40)</f>
        <v>0</v>
      </c>
      <c r="F45" s="51">
        <f>SUM(F12+F20+F37+F40)</f>
        <v>92066.67</v>
      </c>
      <c r="G45" s="185"/>
    </row>
    <row r="46" spans="1:9" x14ac:dyDescent="0.2">
      <c r="A46" s="30"/>
      <c r="B46" s="37" t="s">
        <v>121</v>
      </c>
      <c r="C46" s="51">
        <f>SUM(C13+C16+C18+C21+C31+C35+C38+C41)</f>
        <v>48160.17</v>
      </c>
      <c r="D46" s="51">
        <f t="shared" ref="D46:F46" si="9">SUM(D13+D16+D18+D21+D31+D35+D38+D41)</f>
        <v>43906.5</v>
      </c>
      <c r="E46" s="51">
        <f t="shared" si="9"/>
        <v>0</v>
      </c>
      <c r="F46" s="51">
        <f t="shared" si="9"/>
        <v>92066.67</v>
      </c>
      <c r="G46" s="235"/>
      <c r="H46" s="216"/>
    </row>
    <row r="47" spans="1:9" x14ac:dyDescent="0.2">
      <c r="A47" s="30"/>
      <c r="B47" s="37" t="s">
        <v>122</v>
      </c>
      <c r="C47" s="51">
        <f>SUM(C14+C15+C17+C19+C22+C23+C24+C25+C26+C27+C28+C29+C30+C32+C33+C34+C36+C39+C42)</f>
        <v>48160.169999999991</v>
      </c>
      <c r="D47" s="51">
        <f>SUM(D14+D15+D17+D19+D22+D23+D24+D25+D26+D27+D28+D29+D30+D32+D33+D34+D36+D39+D42)</f>
        <v>43906.5</v>
      </c>
      <c r="E47" s="51">
        <f t="shared" ref="E47:F47" si="10">SUM(E14+E15+E17+E19+E22+E23+E24+E25+E26+E27+E28+E29+E30+E32+E33+E34+E36+E39+E42)</f>
        <v>0</v>
      </c>
      <c r="F47" s="51">
        <f t="shared" si="10"/>
        <v>92066.67</v>
      </c>
      <c r="G47" s="222"/>
      <c r="H47" s="236"/>
    </row>
    <row r="48" spans="1:9" x14ac:dyDescent="0.2">
      <c r="A48" s="42"/>
      <c r="G48" s="40"/>
      <c r="H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89" ht="15" customHeight="1" x14ac:dyDescent="0.2"/>
    <row r="1096" spans="7:7" x14ac:dyDescent="0.2">
      <c r="G1096" s="43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44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45"/>
    </row>
    <row r="1115" spans="7:7" x14ac:dyDescent="0.2">
      <c r="G1115" s="46"/>
    </row>
    <row r="1116" spans="7:7" x14ac:dyDescent="0.2">
      <c r="G1116" s="45"/>
    </row>
    <row r="1117" spans="7:7" x14ac:dyDescent="0.2">
      <c r="G1117" s="47"/>
    </row>
    <row r="1118" spans="7:7" x14ac:dyDescent="0.2">
      <c r="G1118" s="40"/>
    </row>
    <row r="1119" spans="7:7" x14ac:dyDescent="0.2">
      <c r="G1119" s="39"/>
    </row>
    <row r="1120" spans="7:7" x14ac:dyDescent="0.2">
      <c r="G1120" s="40"/>
    </row>
    <row r="1121" spans="7:7" x14ac:dyDescent="0.2">
      <c r="G1121" s="40"/>
    </row>
    <row r="1122" spans="7:7" x14ac:dyDescent="0.2">
      <c r="G1122" s="40"/>
    </row>
    <row r="1123" spans="7:7" x14ac:dyDescent="0.2">
      <c r="G1123" s="39"/>
    </row>
    <row r="1124" spans="7:7" x14ac:dyDescent="0.2">
      <c r="G1124" s="39"/>
    </row>
    <row r="1125" spans="7:7" x14ac:dyDescent="0.2">
      <c r="G1125" s="39"/>
    </row>
    <row r="1126" spans="7:7" x14ac:dyDescent="0.2">
      <c r="G1126" s="39"/>
    </row>
    <row r="1127" spans="7:7" x14ac:dyDescent="0.2">
      <c r="G1127" s="39"/>
    </row>
    <row r="1128" spans="7:7" x14ac:dyDescent="0.2">
      <c r="G1128" s="39"/>
    </row>
    <row r="2470" spans="8:102" ht="11.1" customHeight="1" x14ac:dyDescent="0.2">
      <c r="H2470" s="43"/>
      <c r="I2470" s="43"/>
      <c r="J2470" s="43"/>
      <c r="K2470" s="43"/>
      <c r="L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Z2470" s="43"/>
      <c r="BA2470" s="43"/>
      <c r="BB2470" s="43"/>
      <c r="BC2470" s="43"/>
      <c r="BD2470" s="43"/>
      <c r="BE2470" s="43"/>
      <c r="BG2470" s="43"/>
      <c r="BH2470" s="43"/>
      <c r="BI2470" s="43"/>
      <c r="BJ2470" s="43"/>
      <c r="BK2470" s="43"/>
      <c r="BL2470" s="43"/>
      <c r="BN2470" s="43"/>
      <c r="BO2470" s="43"/>
      <c r="BP2470" s="43"/>
      <c r="BQ2470" s="43"/>
      <c r="BR2470" s="43"/>
      <c r="BS2470" s="43"/>
      <c r="BU2470" s="43"/>
      <c r="BV2470" s="43"/>
      <c r="BW2470" s="43"/>
      <c r="BX2470" s="43"/>
      <c r="BY2470" s="43"/>
      <c r="BZ2470" s="43"/>
      <c r="CB2470" s="43"/>
      <c r="CC2470" s="43"/>
      <c r="CD2470" s="43"/>
      <c r="CE2470" s="43"/>
      <c r="CF2470" s="43"/>
      <c r="CG2470" s="43"/>
      <c r="CI2470" s="43"/>
      <c r="CJ2470" s="43"/>
      <c r="CK2470" s="43"/>
      <c r="CL2470" s="43"/>
      <c r="CM2470" s="43"/>
      <c r="CN2470" s="43"/>
      <c r="CP2470" s="43"/>
      <c r="CQ2470" s="43"/>
      <c r="CR2470" s="43"/>
      <c r="CS2470" s="43"/>
      <c r="CT2470" s="43"/>
      <c r="CU2470" s="43"/>
      <c r="CW2470" s="43"/>
      <c r="CX2470" s="43"/>
    </row>
    <row r="2471" spans="8:102" ht="11.1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Z2471" s="2"/>
      <c r="BA2471" s="2"/>
      <c r="BB2471" s="2"/>
      <c r="BC2471" s="2"/>
      <c r="BD2471" s="2"/>
      <c r="BE2471" s="2"/>
      <c r="BG2471" s="2"/>
      <c r="BH2471" s="2"/>
      <c r="BI2471" s="2"/>
      <c r="BJ2471" s="2"/>
      <c r="BK2471" s="2"/>
      <c r="BL2471" s="2"/>
      <c r="BN2471" s="2"/>
      <c r="BO2471" s="2"/>
      <c r="BP2471" s="2"/>
      <c r="BQ2471" s="2"/>
      <c r="BR2471" s="2"/>
      <c r="BS2471" s="2"/>
      <c r="BU2471" s="2"/>
      <c r="BV2471" s="2"/>
      <c r="BW2471" s="2"/>
      <c r="BX2471" s="2"/>
      <c r="BY2471" s="2"/>
      <c r="BZ2471" s="2"/>
      <c r="CB2471" s="2"/>
      <c r="CC2471" s="2"/>
      <c r="CD2471" s="2"/>
      <c r="CE2471" s="2"/>
      <c r="CF2471" s="2"/>
      <c r="CG2471" s="2"/>
      <c r="CI2471" s="2"/>
      <c r="CJ2471" s="2"/>
      <c r="CK2471" s="2"/>
      <c r="CL2471" s="2"/>
      <c r="CM2471" s="2"/>
      <c r="CN2471" s="2"/>
      <c r="CP2471" s="2"/>
      <c r="CQ2471" s="2"/>
      <c r="CR2471" s="2"/>
      <c r="CS2471" s="2"/>
      <c r="CT2471" s="2"/>
      <c r="CU2471" s="2"/>
      <c r="CW2471" s="2"/>
      <c r="CX2471" s="2"/>
    </row>
    <row r="2472" spans="8:102" ht="11.1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Q2472" s="2"/>
      <c r="AR2472" s="2"/>
      <c r="AS2472" s="2"/>
      <c r="AT2472" s="2"/>
      <c r="AV2472" s="2"/>
      <c r="AX2472" s="2"/>
      <c r="AZ2472" s="2"/>
      <c r="BA2472" s="2"/>
      <c r="BB2472" s="2"/>
      <c r="BC2472" s="2"/>
      <c r="BD2472" s="2"/>
      <c r="BE2472" s="2"/>
      <c r="BG2472" s="2"/>
      <c r="BH2472" s="2"/>
      <c r="BI2472" s="2"/>
      <c r="BJ2472" s="2"/>
      <c r="BL2472" s="2"/>
      <c r="BN2472" s="2"/>
      <c r="BO2472" s="2"/>
      <c r="BP2472" s="2"/>
      <c r="BQ2472" s="2"/>
      <c r="BR2472" s="2"/>
      <c r="BS2472" s="2"/>
      <c r="BU2472" s="2"/>
      <c r="BV2472" s="2"/>
      <c r="BW2472" s="2"/>
      <c r="BX2472" s="2"/>
      <c r="BY2472" s="2"/>
      <c r="BZ2472" s="2"/>
      <c r="CB2472" s="2"/>
      <c r="CD2472" s="2"/>
      <c r="CE2472" s="2"/>
      <c r="CF2472" s="2"/>
      <c r="CG2472" s="2"/>
      <c r="CI2472" s="2"/>
      <c r="CJ2472" s="2"/>
      <c r="CK2472" s="2"/>
      <c r="CL2472" s="2"/>
      <c r="CM2472" s="2"/>
      <c r="CN2472" s="2"/>
      <c r="CP2472" s="2"/>
      <c r="CQ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J2473" s="2"/>
      <c r="AK2473" s="2"/>
      <c r="AM2473" s="2"/>
      <c r="AO2473" s="2"/>
      <c r="AP2473" s="2"/>
      <c r="AQ2473" s="2"/>
      <c r="AR2473" s="2"/>
      <c r="AS2473" s="2"/>
      <c r="AT2473" s="2"/>
      <c r="AV2473" s="2"/>
      <c r="AX2473" s="2"/>
      <c r="AZ2473" s="2"/>
      <c r="BA2473" s="2"/>
      <c r="BB2473" s="2"/>
      <c r="BC2473" s="2"/>
      <c r="BD2473" s="2"/>
      <c r="BE2473" s="2"/>
      <c r="BG2473" s="2"/>
      <c r="BH2473" s="2"/>
      <c r="BI2473" s="2"/>
      <c r="BJ2473" s="2"/>
      <c r="BL2473" s="2"/>
      <c r="BN2473" s="2"/>
      <c r="BO2473" s="2"/>
      <c r="BP2473" s="2"/>
      <c r="BQ2473" s="2"/>
      <c r="BR2473" s="2"/>
      <c r="BS2473" s="2"/>
      <c r="BU2473" s="2"/>
      <c r="BV2473" s="2"/>
      <c r="BW2473" s="2"/>
      <c r="BX2473" s="2"/>
      <c r="BY2473" s="2"/>
      <c r="BZ2473" s="2"/>
      <c r="CB2473" s="2"/>
      <c r="CD2473" s="2"/>
      <c r="CE2473" s="2"/>
      <c r="CF2473" s="2"/>
      <c r="CG2473" s="2"/>
      <c r="CI2473" s="2"/>
      <c r="CJ2473" s="2"/>
      <c r="CK2473" s="2"/>
      <c r="CL2473" s="2"/>
      <c r="CM2473" s="2"/>
      <c r="CN2473" s="2"/>
      <c r="CP2473" s="2"/>
      <c r="CQ2473" s="2"/>
      <c r="CR2473" s="2"/>
      <c r="CW2473" s="2"/>
      <c r="CX2473" s="2"/>
    </row>
    <row r="2474" spans="8:102" ht="12.95" customHeight="1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D2474" s="2"/>
      <c r="AE2474" s="2"/>
      <c r="AF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N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N2474" s="2"/>
      <c r="CR2474" s="2"/>
      <c r="CW2474" s="2"/>
      <c r="CX2474" s="2"/>
    </row>
    <row r="2475" spans="8:102" ht="12.95" customHeight="1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F2475" s="2"/>
      <c r="AG2475" s="2"/>
      <c r="AH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N2475" s="2"/>
      <c r="CR2475" s="2"/>
      <c r="CW2475" s="2"/>
      <c r="CX2475" s="2"/>
    </row>
    <row r="2476" spans="8:102" ht="12.95" customHeight="1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F2476" s="2"/>
      <c r="AG2476" s="2"/>
      <c r="AH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N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H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H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X2481" s="2"/>
      <c r="Y2481" s="2"/>
      <c r="Z2481" s="2"/>
      <c r="AA2481" s="2"/>
      <c r="AD2481" s="2"/>
      <c r="AE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V2482" s="2"/>
      <c r="W2482" s="2"/>
      <c r="X2482" s="2"/>
      <c r="Y2482" s="2"/>
      <c r="Z2482" s="2"/>
      <c r="AA2482" s="2"/>
      <c r="AD2482" s="2"/>
      <c r="AE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V2483" s="2"/>
      <c r="W2483" s="2"/>
      <c r="Y2483" s="2"/>
      <c r="AA2483" s="2"/>
      <c r="AD2483" s="2"/>
      <c r="AE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I2484" s="2"/>
      <c r="J2484" s="2"/>
      <c r="K2484" s="2"/>
      <c r="N2484" s="2"/>
      <c r="O2484" s="2"/>
      <c r="P2484" s="2"/>
      <c r="Q2484" s="2"/>
      <c r="R2484" s="2"/>
      <c r="S2484" s="2"/>
      <c r="T2484" s="2"/>
      <c r="V2484" s="2"/>
      <c r="W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I2485" s="2"/>
      <c r="J2485" s="2"/>
      <c r="K2485" s="2"/>
      <c r="N2485" s="2"/>
      <c r="O2485" s="2"/>
      <c r="P2485" s="2"/>
      <c r="Q2485" s="2"/>
      <c r="R2485" s="2"/>
      <c r="S2485" s="2"/>
      <c r="T2485" s="2"/>
      <c r="V2485" s="2"/>
      <c r="W2485" s="2"/>
      <c r="Y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H2486" s="2"/>
      <c r="O2486" s="2"/>
      <c r="S2486" s="2"/>
      <c r="T2486" s="2"/>
      <c r="V2486" s="2"/>
      <c r="Y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H2487" s="2"/>
      <c r="S2487" s="2"/>
      <c r="T2487" s="2"/>
      <c r="V2487" s="2"/>
      <c r="Y2487" s="2"/>
      <c r="AG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28" x14ac:dyDescent="0.2">
      <c r="S2488" s="2"/>
      <c r="T2488" s="2"/>
      <c r="V2488" s="2"/>
      <c r="Y2488" s="2"/>
      <c r="AG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J2488" s="2"/>
      <c r="BL2488" s="2"/>
      <c r="BO2488" s="2"/>
      <c r="BP2488" s="2"/>
      <c r="BQ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28" x14ac:dyDescent="0.2">
      <c r="S2489" s="2"/>
      <c r="T2489" s="2"/>
      <c r="V2489" s="2"/>
      <c r="Y2489" s="2"/>
      <c r="AG2489" s="2"/>
      <c r="AJ2489" s="2"/>
      <c r="AK2489" s="2"/>
      <c r="AM2489" s="2"/>
      <c r="AO2489" s="2"/>
      <c r="AP2489" s="2"/>
      <c r="AZ2489" s="2"/>
      <c r="BA2489" s="2"/>
      <c r="BH2489" s="2"/>
      <c r="BO2489" s="2"/>
      <c r="BP2489" s="2"/>
      <c r="CD2489" s="2"/>
      <c r="CE2489" s="2"/>
      <c r="CF2489" s="2"/>
      <c r="CW2489" s="2"/>
      <c r="CX2489" s="2"/>
    </row>
    <row r="2490" spans="8:128" x14ac:dyDescent="0.2">
      <c r="AG2490" s="2"/>
      <c r="AK2490" s="2"/>
      <c r="AM2490" s="2"/>
      <c r="AP2490" s="2"/>
      <c r="AZ2490" s="2"/>
      <c r="BA2490" s="2"/>
      <c r="BO2490" s="2"/>
      <c r="BP2490" s="2"/>
      <c r="CD2490" s="2"/>
      <c r="CE2490" s="2"/>
      <c r="CF2490" s="2"/>
      <c r="CW2490" s="2"/>
    </row>
    <row r="2491" spans="8:128" x14ac:dyDescent="0.2">
      <c r="H2491" s="47"/>
      <c r="I2491" s="47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  <c r="AA2491" s="47"/>
      <c r="AB2491" s="47"/>
      <c r="AC2491" s="47"/>
      <c r="AD2491" s="47"/>
      <c r="AE2491" s="47"/>
      <c r="AF2491" s="47"/>
      <c r="AG2491" s="47"/>
      <c r="AH2491" s="47"/>
      <c r="AI2491" s="47"/>
      <c r="AJ2491" s="47"/>
      <c r="AK2491" s="47"/>
      <c r="AL2491" s="47"/>
      <c r="AM2491" s="47"/>
      <c r="AN2491" s="47"/>
      <c r="AO2491" s="47"/>
      <c r="AP2491" s="47"/>
      <c r="AQ2491" s="47"/>
      <c r="AR2491" s="47"/>
      <c r="AS2491" s="47"/>
      <c r="AT2491" s="47"/>
      <c r="AU2491" s="47"/>
      <c r="AV2491" s="47"/>
      <c r="AW2491" s="47"/>
      <c r="AX2491" s="47"/>
      <c r="AY2491" s="47"/>
      <c r="AZ2491" s="47"/>
      <c r="BA2491" s="47"/>
      <c r="BB2491" s="47"/>
      <c r="BC2491" s="47"/>
      <c r="BD2491" s="47"/>
      <c r="BE2491" s="47"/>
      <c r="BF2491" s="47"/>
      <c r="BG2491" s="47"/>
      <c r="BH2491" s="47"/>
      <c r="BI2491" s="47"/>
      <c r="BJ2491" s="47"/>
      <c r="BK2491" s="47"/>
      <c r="BL2491" s="47"/>
      <c r="BM2491" s="47"/>
      <c r="BN2491" s="47"/>
      <c r="BO2491" s="47"/>
      <c r="BP2491" s="47"/>
      <c r="BQ2491" s="47"/>
      <c r="BR2491" s="47"/>
      <c r="BS2491" s="47"/>
      <c r="BT2491" s="47"/>
      <c r="BU2491" s="47"/>
      <c r="BV2491" s="47"/>
      <c r="BW2491" s="47"/>
      <c r="BX2491" s="47"/>
      <c r="BY2491" s="47"/>
      <c r="BZ2491" s="47"/>
      <c r="CA2491" s="47"/>
      <c r="CB2491" s="47"/>
      <c r="CC2491" s="47"/>
      <c r="CD2491" s="47"/>
      <c r="CE2491" s="47"/>
      <c r="CF2491" s="47"/>
      <c r="CG2491" s="47"/>
      <c r="CH2491" s="47"/>
      <c r="CI2491" s="47"/>
      <c r="CJ2491" s="47"/>
      <c r="CK2491" s="47"/>
      <c r="CL2491" s="47"/>
      <c r="CM2491" s="47"/>
      <c r="CN2491" s="47"/>
      <c r="CO2491" s="47"/>
      <c r="CP2491" s="47"/>
      <c r="CQ2491" s="47"/>
      <c r="CR2491" s="47"/>
      <c r="CS2491" s="47"/>
      <c r="CT2491" s="47"/>
      <c r="CU2491" s="47"/>
      <c r="CV2491" s="47"/>
      <c r="CW2491" s="47"/>
      <c r="CX2491" s="47"/>
      <c r="CY2491" s="47">
        <f t="shared" ref="CY2491:DG2491" si="11">SUM(CY2471:CY2490)</f>
        <v>0</v>
      </c>
      <c r="CZ2491" s="47">
        <f t="shared" si="11"/>
        <v>0</v>
      </c>
      <c r="DA2491" s="47">
        <f t="shared" si="11"/>
        <v>0</v>
      </c>
      <c r="DB2491" s="47">
        <f t="shared" si="11"/>
        <v>0</v>
      </c>
      <c r="DC2491" s="47">
        <f t="shared" si="11"/>
        <v>0</v>
      </c>
      <c r="DD2491" s="47">
        <f t="shared" si="11"/>
        <v>0</v>
      </c>
      <c r="DE2491" s="47">
        <f t="shared" si="11"/>
        <v>0</v>
      </c>
      <c r="DF2491" s="47">
        <f t="shared" si="11"/>
        <v>0</v>
      </c>
      <c r="DG2491" s="47">
        <f t="shared" si="11"/>
        <v>0</v>
      </c>
      <c r="DH2491" s="47"/>
      <c r="DI2491" s="47"/>
      <c r="DJ2491" s="47"/>
      <c r="DK2491" s="47"/>
      <c r="DL2491" s="47"/>
      <c r="DM2491" s="47"/>
      <c r="DN2491" s="47"/>
      <c r="DO2491" s="47"/>
      <c r="DP2491" s="47"/>
      <c r="DQ2491" s="47"/>
      <c r="DR2491" s="47"/>
      <c r="DS2491" s="47"/>
      <c r="DT2491" s="47"/>
      <c r="DU2491" s="47"/>
      <c r="DV2491" s="47"/>
      <c r="DW2491" s="47"/>
      <c r="DX2491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1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4"/>
  <sheetViews>
    <sheetView showGridLines="0" topLeftCell="A19" zoomScale="120" zoomScaleNormal="120" workbookViewId="0">
      <selection activeCell="B28" sqref="B28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7" x14ac:dyDescent="0.2">
      <c r="A1" s="20"/>
      <c r="B1" s="20"/>
      <c r="C1" s="20"/>
      <c r="D1" s="20"/>
      <c r="E1" s="20"/>
      <c r="F1" s="20"/>
    </row>
    <row r="2" spans="1:7" x14ac:dyDescent="0.2">
      <c r="A2" s="464" t="s">
        <v>313</v>
      </c>
      <c r="B2" s="464"/>
      <c r="C2" s="464"/>
      <c r="D2" s="464"/>
      <c r="E2" s="464"/>
      <c r="F2" s="464"/>
    </row>
    <row r="3" spans="1:7" x14ac:dyDescent="0.2">
      <c r="A3" s="465" t="s">
        <v>59</v>
      </c>
      <c r="B3" s="465"/>
      <c r="C3" s="465"/>
      <c r="D3" s="465"/>
      <c r="E3" s="465"/>
      <c r="F3" s="465"/>
    </row>
    <row r="4" spans="1:7" x14ac:dyDescent="0.2">
      <c r="A4" s="465" t="s">
        <v>130</v>
      </c>
      <c r="B4" s="465"/>
      <c r="C4" s="465"/>
      <c r="D4" s="465"/>
      <c r="E4" s="465"/>
      <c r="F4" s="465"/>
    </row>
    <row r="5" spans="1:7" x14ac:dyDescent="0.2">
      <c r="A5" s="465" t="s">
        <v>135</v>
      </c>
      <c r="B5" s="465"/>
      <c r="C5" s="465"/>
      <c r="D5" s="465"/>
      <c r="E5" s="465"/>
      <c r="F5" s="465"/>
    </row>
    <row r="6" spans="1:7" x14ac:dyDescent="0.2">
      <c r="A6" s="204" t="s">
        <v>136</v>
      </c>
      <c r="B6" s="202"/>
      <c r="C6" s="202"/>
      <c r="D6" s="202"/>
      <c r="E6" s="202"/>
      <c r="F6" s="202"/>
    </row>
    <row r="7" spans="1:7" x14ac:dyDescent="0.2">
      <c r="A7" s="465" t="s">
        <v>124</v>
      </c>
      <c r="B7" s="465"/>
      <c r="C7" s="465"/>
      <c r="D7" s="465"/>
      <c r="E7" s="465"/>
      <c r="F7" s="465"/>
    </row>
    <row r="8" spans="1:7" x14ac:dyDescent="0.2">
      <c r="A8" s="157" t="s">
        <v>233</v>
      </c>
      <c r="B8" s="157"/>
      <c r="C8" s="157"/>
      <c r="D8" s="157"/>
      <c r="E8" s="157"/>
      <c r="F8" s="157"/>
    </row>
    <row r="9" spans="1:7" ht="13.5" thickBot="1" x14ac:dyDescent="0.25">
      <c r="A9" s="21"/>
      <c r="B9" s="21"/>
      <c r="C9" s="21"/>
      <c r="D9" s="171"/>
      <c r="E9" s="21"/>
      <c r="F9" s="21"/>
    </row>
    <row r="10" spans="1:7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0" t="s">
        <v>17</v>
      </c>
      <c r="G10" s="234"/>
    </row>
    <row r="11" spans="1:7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3"/>
      <c r="G11" s="224"/>
    </row>
    <row r="12" spans="1:7" x14ac:dyDescent="0.2">
      <c r="A12" s="28">
        <v>51</v>
      </c>
      <c r="B12" s="29" t="s">
        <v>71</v>
      </c>
      <c r="C12" s="174">
        <f>SUM(C13+C16+C18)</f>
        <v>4526.55</v>
      </c>
      <c r="D12" s="174">
        <f>SUM(D13+D16+D18)</f>
        <v>1383</v>
      </c>
      <c r="E12" s="174">
        <f>SUM(E13+E16+E18)</f>
        <v>0</v>
      </c>
      <c r="F12" s="174">
        <f>SUM(F13+F16+F18)</f>
        <v>5909.55</v>
      </c>
    </row>
    <row r="13" spans="1:7" x14ac:dyDescent="0.2">
      <c r="A13" s="30">
        <v>511</v>
      </c>
      <c r="B13" s="31" t="s">
        <v>153</v>
      </c>
      <c r="C13" s="163">
        <f>SUM(C14:C15)</f>
        <v>3977.55</v>
      </c>
      <c r="D13" s="163">
        <f>SUM(D14:D15)</f>
        <v>1200</v>
      </c>
      <c r="E13" s="163">
        <f>SUM(E14:E15)</f>
        <v>0</v>
      </c>
      <c r="F13" s="163">
        <f>SUM(F14:F15)</f>
        <v>5177.55</v>
      </c>
    </row>
    <row r="14" spans="1:7" x14ac:dyDescent="0.2">
      <c r="A14" s="32">
        <v>51101</v>
      </c>
      <c r="B14" s="33" t="s">
        <v>72</v>
      </c>
      <c r="C14" s="164">
        <f>F14-D14</f>
        <v>3600</v>
      </c>
      <c r="D14" s="164">
        <f>'[1]ACCESO A LA INFORMACION'!$I$13*3</f>
        <v>1200</v>
      </c>
      <c r="E14" s="164"/>
      <c r="F14" s="164">
        <f>+'[2]ACCESO A LA INFORMACION'!$L$13</f>
        <v>4800</v>
      </c>
    </row>
    <row r="15" spans="1:7" x14ac:dyDescent="0.2">
      <c r="A15" s="32">
        <v>51103</v>
      </c>
      <c r="B15" s="38" t="s">
        <v>73</v>
      </c>
      <c r="C15" s="164">
        <v>377.55</v>
      </c>
      <c r="D15" s="164"/>
      <c r="E15" s="164"/>
      <c r="F15" s="164">
        <f>+'[2]ACCESO A LA INFORMACION'!$M$21</f>
        <v>377.55</v>
      </c>
    </row>
    <row r="16" spans="1:7" x14ac:dyDescent="0.2">
      <c r="A16" s="30">
        <v>514</v>
      </c>
      <c r="B16" s="29" t="s">
        <v>76</v>
      </c>
      <c r="C16" s="163">
        <f>SUM(C17)</f>
        <v>306</v>
      </c>
      <c r="D16" s="163">
        <f t="shared" ref="D16:F16" si="0">SUM(D17)</f>
        <v>102</v>
      </c>
      <c r="E16" s="163">
        <f t="shared" si="0"/>
        <v>0</v>
      </c>
      <c r="F16" s="163">
        <f t="shared" si="0"/>
        <v>408</v>
      </c>
    </row>
    <row r="17" spans="1:7" x14ac:dyDescent="0.2">
      <c r="A17" s="35">
        <v>51401</v>
      </c>
      <c r="B17" s="38" t="s">
        <v>77</v>
      </c>
      <c r="C17" s="164">
        <f>F17-D17</f>
        <v>306</v>
      </c>
      <c r="D17" s="164">
        <v>102</v>
      </c>
      <c r="E17" s="164"/>
      <c r="F17" s="164">
        <f>+'[2]ACCESO A LA INFORMACION'!$L$17+'[2]ACCESO A LA INFORMACION'!$L$19</f>
        <v>408</v>
      </c>
    </row>
    <row r="18" spans="1:7" x14ac:dyDescent="0.2">
      <c r="A18" s="30">
        <v>515</v>
      </c>
      <c r="B18" s="37" t="s">
        <v>78</v>
      </c>
      <c r="C18" s="163">
        <f>SUM(C19:C19)</f>
        <v>243</v>
      </c>
      <c r="D18" s="163">
        <f>SUM(D19:D19)</f>
        <v>81</v>
      </c>
      <c r="E18" s="163">
        <f>SUM(E19:E19)</f>
        <v>0</v>
      </c>
      <c r="F18" s="163">
        <f>SUM(F19:F19)</f>
        <v>324</v>
      </c>
    </row>
    <row r="19" spans="1:7" x14ac:dyDescent="0.2">
      <c r="A19" s="35">
        <v>51501</v>
      </c>
      <c r="B19" s="38" t="s">
        <v>77</v>
      </c>
      <c r="C19" s="164">
        <f>F19-D19</f>
        <v>243</v>
      </c>
      <c r="D19" s="164">
        <f>'[1]ACCESO A LA INFORMACION'!$J$13*3</f>
        <v>81</v>
      </c>
      <c r="E19" s="164"/>
      <c r="F19" s="164">
        <f>+'[2]ACCESO A LA INFORMACION'!$L$18</f>
        <v>324</v>
      </c>
    </row>
    <row r="20" spans="1:7" x14ac:dyDescent="0.2">
      <c r="A20" s="30">
        <v>54</v>
      </c>
      <c r="B20" s="37" t="s">
        <v>80</v>
      </c>
      <c r="C20" s="51">
        <f>SUM(C21+C27+C29+C31)</f>
        <v>571.46</v>
      </c>
      <c r="D20" s="51">
        <f t="shared" ref="D20:F20" si="1">SUM(D21+D27+D29+D31)</f>
        <v>0</v>
      </c>
      <c r="E20" s="51">
        <f t="shared" si="1"/>
        <v>0</v>
      </c>
      <c r="F20" s="51">
        <f t="shared" si="1"/>
        <v>609.46</v>
      </c>
    </row>
    <row r="21" spans="1:7" x14ac:dyDescent="0.2">
      <c r="A21" s="30">
        <v>541</v>
      </c>
      <c r="B21" s="37" t="s">
        <v>164</v>
      </c>
      <c r="C21" s="51">
        <f>SUM(C22:C26)</f>
        <v>299.46000000000004</v>
      </c>
      <c r="D21" s="51">
        <f t="shared" ref="D21:F21" si="2">SUM(D22:D26)</f>
        <v>0</v>
      </c>
      <c r="E21" s="51">
        <f t="shared" si="2"/>
        <v>0</v>
      </c>
      <c r="F21" s="51">
        <f t="shared" si="2"/>
        <v>337.46000000000004</v>
      </c>
      <c r="G21" s="39"/>
    </row>
    <row r="22" spans="1:7" x14ac:dyDescent="0.2">
      <c r="A22" s="35">
        <v>54101</v>
      </c>
      <c r="B22" s="38" t="s">
        <v>257</v>
      </c>
      <c r="C22" s="52">
        <v>100</v>
      </c>
      <c r="D22" s="52"/>
      <c r="E22" s="52"/>
      <c r="F22" s="52">
        <f t="shared" ref="F22:F25" si="3">SUM(C22:E22)</f>
        <v>100</v>
      </c>
      <c r="G22" s="39"/>
    </row>
    <row r="23" spans="1:7" x14ac:dyDescent="0.2">
      <c r="A23" s="35">
        <v>54105</v>
      </c>
      <c r="B23" s="38" t="s">
        <v>84</v>
      </c>
      <c r="C23" s="52">
        <v>143.02000000000001</v>
      </c>
      <c r="D23" s="52"/>
      <c r="E23" s="52"/>
      <c r="F23" s="52">
        <f t="shared" si="3"/>
        <v>143.02000000000001</v>
      </c>
      <c r="G23" s="40"/>
    </row>
    <row r="24" spans="1:7" x14ac:dyDescent="0.2">
      <c r="A24" s="35">
        <v>54114</v>
      </c>
      <c r="B24" s="38" t="s">
        <v>88</v>
      </c>
      <c r="C24" s="52">
        <v>34.44</v>
      </c>
      <c r="D24" s="52"/>
      <c r="E24" s="52"/>
      <c r="F24" s="52">
        <f t="shared" si="3"/>
        <v>34.44</v>
      </c>
      <c r="G24" s="40"/>
    </row>
    <row r="25" spans="1:7" x14ac:dyDescent="0.2">
      <c r="A25" s="35">
        <v>54115</v>
      </c>
      <c r="B25" s="38" t="s">
        <v>89</v>
      </c>
      <c r="C25" s="52">
        <v>10</v>
      </c>
      <c r="D25" s="52"/>
      <c r="E25" s="52"/>
      <c r="F25" s="52">
        <f t="shared" si="3"/>
        <v>10</v>
      </c>
      <c r="G25" s="40"/>
    </row>
    <row r="26" spans="1:7" x14ac:dyDescent="0.2">
      <c r="A26" s="35">
        <v>54199</v>
      </c>
      <c r="B26" s="38" t="s">
        <v>90</v>
      </c>
      <c r="C26" s="52">
        <v>12</v>
      </c>
      <c r="D26" s="52"/>
      <c r="E26" s="52"/>
      <c r="F26" s="52">
        <v>50</v>
      </c>
      <c r="G26" s="40"/>
    </row>
    <row r="27" spans="1:7" x14ac:dyDescent="0.2">
      <c r="A27" s="30">
        <v>543</v>
      </c>
      <c r="B27" s="37" t="s">
        <v>155</v>
      </c>
      <c r="C27" s="51">
        <f>SUM(C28)</f>
        <v>72</v>
      </c>
      <c r="D27" s="51">
        <f t="shared" ref="D27:F27" si="4">SUM(D28)</f>
        <v>0</v>
      </c>
      <c r="E27" s="51">
        <f t="shared" si="4"/>
        <v>0</v>
      </c>
      <c r="F27" s="51">
        <f t="shared" si="4"/>
        <v>72</v>
      </c>
      <c r="G27" s="40"/>
    </row>
    <row r="28" spans="1:7" x14ac:dyDescent="0.2">
      <c r="A28" s="35">
        <v>54313</v>
      </c>
      <c r="B28" s="38" t="s">
        <v>128</v>
      </c>
      <c r="C28" s="52">
        <v>72</v>
      </c>
      <c r="D28" s="52"/>
      <c r="E28" s="52"/>
      <c r="F28" s="52">
        <f>SUM(C28:E28)</f>
        <v>72</v>
      </c>
      <c r="G28" s="40"/>
    </row>
    <row r="29" spans="1:7" x14ac:dyDescent="0.2">
      <c r="A29" s="30">
        <v>544</v>
      </c>
      <c r="B29" s="37" t="s">
        <v>156</v>
      </c>
      <c r="C29" s="51">
        <f>SUM(C30)</f>
        <v>100</v>
      </c>
      <c r="D29" s="51">
        <f t="shared" ref="D29:F29" si="5">SUM(D30)</f>
        <v>0</v>
      </c>
      <c r="E29" s="51">
        <f t="shared" si="5"/>
        <v>0</v>
      </c>
      <c r="F29" s="51">
        <f t="shared" si="5"/>
        <v>100</v>
      </c>
      <c r="G29" s="40"/>
    </row>
    <row r="30" spans="1:7" x14ac:dyDescent="0.2">
      <c r="A30" s="35">
        <v>54401</v>
      </c>
      <c r="B30" s="38" t="s">
        <v>101</v>
      </c>
      <c r="C30" s="52">
        <v>100</v>
      </c>
      <c r="D30" s="52"/>
      <c r="E30" s="52"/>
      <c r="F30" s="52">
        <v>100</v>
      </c>
      <c r="G30" s="183"/>
    </row>
    <row r="31" spans="1:7" x14ac:dyDescent="0.2">
      <c r="A31" s="30">
        <v>545</v>
      </c>
      <c r="B31" s="37" t="s">
        <v>157</v>
      </c>
      <c r="C31" s="51">
        <f>SUM(C32)</f>
        <v>100</v>
      </c>
      <c r="D31" s="51">
        <f t="shared" ref="D31:F31" si="6">SUM(D32)</f>
        <v>0</v>
      </c>
      <c r="E31" s="51">
        <f t="shared" si="6"/>
        <v>0</v>
      </c>
      <c r="F31" s="51">
        <f t="shared" si="6"/>
        <v>100</v>
      </c>
      <c r="G31" s="183"/>
    </row>
    <row r="32" spans="1:7" x14ac:dyDescent="0.2">
      <c r="A32" s="35">
        <v>54504</v>
      </c>
      <c r="B32" s="38" t="s">
        <v>139</v>
      </c>
      <c r="C32" s="52">
        <v>100</v>
      </c>
      <c r="D32" s="52"/>
      <c r="E32" s="52"/>
      <c r="F32" s="52">
        <f>SUM(C32:E32)</f>
        <v>100</v>
      </c>
      <c r="G32" s="183"/>
    </row>
    <row r="33" spans="1:9" x14ac:dyDescent="0.2">
      <c r="A33" s="30">
        <v>55</v>
      </c>
      <c r="B33" s="37" t="s">
        <v>104</v>
      </c>
      <c r="C33" s="51">
        <f>SUM(C34)</f>
        <v>55</v>
      </c>
      <c r="D33" s="51">
        <f t="shared" ref="D33:F33" si="7">SUM(D34)</f>
        <v>0</v>
      </c>
      <c r="E33" s="51">
        <f t="shared" si="7"/>
        <v>0</v>
      </c>
      <c r="F33" s="51">
        <f t="shared" si="7"/>
        <v>55</v>
      </c>
      <c r="G33" s="182"/>
    </row>
    <row r="34" spans="1:9" x14ac:dyDescent="0.2">
      <c r="A34" s="30">
        <v>556</v>
      </c>
      <c r="B34" s="37" t="s">
        <v>158</v>
      </c>
      <c r="C34" s="51">
        <f>SUM(C35:C35)</f>
        <v>55</v>
      </c>
      <c r="D34" s="51">
        <f>SUM(D35:D35)</f>
        <v>0</v>
      </c>
      <c r="E34" s="51">
        <f>SUM(E35:E35)</f>
        <v>0</v>
      </c>
      <c r="F34" s="51">
        <f>SUM(F35:F35)</f>
        <v>55</v>
      </c>
      <c r="G34" s="40"/>
    </row>
    <row r="35" spans="1:9" x14ac:dyDescent="0.2">
      <c r="A35" s="35">
        <v>55601</v>
      </c>
      <c r="B35" s="192" t="s">
        <v>105</v>
      </c>
      <c r="C35" s="52">
        <v>55</v>
      </c>
      <c r="D35" s="52"/>
      <c r="E35" s="52"/>
      <c r="F35" s="52">
        <f t="shared" ref="F35" si="8">SUM(C35:E35)</f>
        <v>55</v>
      </c>
      <c r="G35" s="40"/>
    </row>
    <row r="36" spans="1:9" x14ac:dyDescent="0.2">
      <c r="A36" s="35"/>
      <c r="B36" s="37" t="s">
        <v>119</v>
      </c>
      <c r="C36" s="51">
        <f>SUM(C12+C20+C33)</f>
        <v>5153.01</v>
      </c>
      <c r="D36" s="51">
        <f t="shared" ref="D36:F36" si="9">SUM(D12+D20+D33)</f>
        <v>1383</v>
      </c>
      <c r="E36" s="51">
        <f t="shared" si="9"/>
        <v>0</v>
      </c>
      <c r="F36" s="51">
        <f t="shared" si="9"/>
        <v>6574.01</v>
      </c>
      <c r="G36" s="233"/>
      <c r="H36" s="40"/>
    </row>
    <row r="37" spans="1:9" x14ac:dyDescent="0.2">
      <c r="A37" s="35"/>
      <c r="B37" s="38"/>
      <c r="C37" s="52"/>
      <c r="D37" s="52"/>
      <c r="E37" s="52"/>
      <c r="F37" s="52"/>
      <c r="G37" s="215"/>
    </row>
    <row r="38" spans="1:9" x14ac:dyDescent="0.2">
      <c r="A38" s="30"/>
      <c r="B38" s="37" t="s">
        <v>120</v>
      </c>
      <c r="C38" s="51">
        <f>SUM(C12+C20+C33)</f>
        <v>5153.01</v>
      </c>
      <c r="D38" s="51">
        <f t="shared" ref="D38:F38" si="10">SUM(D12+D20+D33)</f>
        <v>1383</v>
      </c>
      <c r="E38" s="51">
        <f t="shared" si="10"/>
        <v>0</v>
      </c>
      <c r="F38" s="51">
        <f t="shared" si="10"/>
        <v>6574.01</v>
      </c>
      <c r="G38" s="217"/>
    </row>
    <row r="39" spans="1:9" x14ac:dyDescent="0.2">
      <c r="A39" s="30"/>
      <c r="B39" s="37" t="s">
        <v>121</v>
      </c>
      <c r="C39" s="51">
        <f>SUM(C13+C16+C18+C21+C27+C29+C31+C34)</f>
        <v>5153.01</v>
      </c>
      <c r="D39" s="51">
        <f t="shared" ref="D39:F39" si="11">SUM(D13+D16+D18+D21+D27+D29+D31+D34)</f>
        <v>1383</v>
      </c>
      <c r="E39" s="51">
        <f t="shared" si="11"/>
        <v>0</v>
      </c>
      <c r="F39" s="51">
        <f t="shared" si="11"/>
        <v>6574.01</v>
      </c>
      <c r="G39" s="217"/>
    </row>
    <row r="40" spans="1:9" x14ac:dyDescent="0.2">
      <c r="A40" s="30"/>
      <c r="B40" s="37" t="s">
        <v>122</v>
      </c>
      <c r="C40" s="51">
        <f>SUM(C14+C15+C17+C19+C22+C23+C24+C25+C26+C28+C30+C32+C35)</f>
        <v>5153.01</v>
      </c>
      <c r="D40" s="51">
        <f t="shared" ref="D40:F40" si="12">SUM(D14+D15+D17+D19+D22+D23+D24+D25+D26+D28+D30+D32+D35)</f>
        <v>1383</v>
      </c>
      <c r="E40" s="51">
        <f t="shared" si="12"/>
        <v>0</v>
      </c>
      <c r="F40" s="51">
        <f t="shared" si="12"/>
        <v>6574.01</v>
      </c>
      <c r="G40" s="222"/>
      <c r="H40" s="170"/>
      <c r="I40" s="206"/>
    </row>
    <row r="41" spans="1:9" x14ac:dyDescent="0.2">
      <c r="A41" s="42"/>
      <c r="G41" s="40"/>
    </row>
    <row r="42" spans="1:9" x14ac:dyDescent="0.2">
      <c r="G42" s="40"/>
    </row>
    <row r="43" spans="1:9" x14ac:dyDescent="0.2">
      <c r="G43" s="40"/>
    </row>
    <row r="44" spans="1:9" x14ac:dyDescent="0.2">
      <c r="G44" s="40"/>
    </row>
    <row r="45" spans="1:9" x14ac:dyDescent="0.2">
      <c r="G45" s="40"/>
    </row>
    <row r="46" spans="1:9" x14ac:dyDescent="0.2">
      <c r="G46" s="40"/>
    </row>
    <row r="47" spans="1:9" x14ac:dyDescent="0.2">
      <c r="G47" s="40"/>
    </row>
    <row r="48" spans="1:9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82" ht="15" customHeight="1" x14ac:dyDescent="0.2"/>
    <row r="1089" spans="7:7" x14ac:dyDescent="0.2">
      <c r="G1089" s="43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44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45"/>
    </row>
    <row r="1108" spans="7:7" x14ac:dyDescent="0.2">
      <c r="G1108" s="46"/>
    </row>
    <row r="1109" spans="7:7" x14ac:dyDescent="0.2">
      <c r="G1109" s="45"/>
    </row>
    <row r="1110" spans="7:7" x14ac:dyDescent="0.2">
      <c r="G1110" s="47"/>
    </row>
    <row r="1111" spans="7:7" x14ac:dyDescent="0.2">
      <c r="G1111" s="40"/>
    </row>
    <row r="1112" spans="7:7" x14ac:dyDescent="0.2">
      <c r="G1112" s="39"/>
    </row>
    <row r="1113" spans="7:7" x14ac:dyDescent="0.2">
      <c r="G1113" s="40"/>
    </row>
    <row r="1114" spans="7:7" x14ac:dyDescent="0.2">
      <c r="G1114" s="40"/>
    </row>
    <row r="1115" spans="7:7" x14ac:dyDescent="0.2">
      <c r="G1115" s="40"/>
    </row>
    <row r="1116" spans="7:7" x14ac:dyDescent="0.2">
      <c r="G1116" s="39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1121" spans="7:7" x14ac:dyDescent="0.2">
      <c r="G1121" s="39"/>
    </row>
    <row r="2463" spans="8:102" ht="11.1" customHeight="1" x14ac:dyDescent="0.2">
      <c r="H2463" s="43"/>
      <c r="I2463" s="43"/>
      <c r="J2463" s="43"/>
      <c r="K2463" s="43"/>
      <c r="L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Z2463" s="43"/>
      <c r="BA2463" s="43"/>
      <c r="BB2463" s="43"/>
      <c r="BC2463" s="43"/>
      <c r="BD2463" s="43"/>
      <c r="BE2463" s="43"/>
      <c r="BG2463" s="43"/>
      <c r="BH2463" s="43"/>
      <c r="BI2463" s="43"/>
      <c r="BJ2463" s="43"/>
      <c r="BK2463" s="43"/>
      <c r="BL2463" s="43"/>
      <c r="BN2463" s="43"/>
      <c r="BO2463" s="43"/>
      <c r="BP2463" s="43"/>
      <c r="BQ2463" s="43"/>
      <c r="BR2463" s="43"/>
      <c r="BS2463" s="43"/>
      <c r="BU2463" s="43"/>
      <c r="BV2463" s="43"/>
      <c r="BW2463" s="43"/>
      <c r="BX2463" s="43"/>
      <c r="BY2463" s="43"/>
      <c r="BZ2463" s="43"/>
      <c r="CB2463" s="43"/>
      <c r="CC2463" s="43"/>
      <c r="CD2463" s="43"/>
      <c r="CE2463" s="43"/>
      <c r="CF2463" s="43"/>
      <c r="CG2463" s="43"/>
      <c r="CI2463" s="43"/>
      <c r="CJ2463" s="43"/>
      <c r="CK2463" s="43"/>
      <c r="CL2463" s="43"/>
      <c r="CM2463" s="43"/>
      <c r="CN2463" s="43"/>
      <c r="CP2463" s="43"/>
      <c r="CQ2463" s="43"/>
      <c r="CR2463" s="43"/>
      <c r="CS2463" s="43"/>
      <c r="CT2463" s="43"/>
      <c r="CU2463" s="43"/>
      <c r="CW2463" s="43"/>
      <c r="CX2463" s="43"/>
    </row>
    <row r="2464" spans="8:102" ht="11.1" customHeight="1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Z2464" s="2"/>
      <c r="BA2464" s="2"/>
      <c r="BB2464" s="2"/>
      <c r="BC2464" s="2"/>
      <c r="BD2464" s="2"/>
      <c r="BE2464" s="2"/>
      <c r="BG2464" s="2"/>
      <c r="BH2464" s="2"/>
      <c r="BI2464" s="2"/>
      <c r="BJ2464" s="2"/>
      <c r="BK2464" s="2"/>
      <c r="BL2464" s="2"/>
      <c r="BN2464" s="2"/>
      <c r="BO2464" s="2"/>
      <c r="BP2464" s="2"/>
      <c r="BQ2464" s="2"/>
      <c r="BR2464" s="2"/>
      <c r="BS2464" s="2"/>
      <c r="BU2464" s="2"/>
      <c r="BV2464" s="2"/>
      <c r="BW2464" s="2"/>
      <c r="BX2464" s="2"/>
      <c r="BY2464" s="2"/>
      <c r="BZ2464" s="2"/>
      <c r="CB2464" s="2"/>
      <c r="CC2464" s="2"/>
      <c r="CD2464" s="2"/>
      <c r="CE2464" s="2"/>
      <c r="CF2464" s="2"/>
      <c r="CG2464" s="2"/>
      <c r="CI2464" s="2"/>
      <c r="CJ2464" s="2"/>
      <c r="CK2464" s="2"/>
      <c r="CL2464" s="2"/>
      <c r="CM2464" s="2"/>
      <c r="CN2464" s="2"/>
      <c r="CP2464" s="2"/>
      <c r="CQ2464" s="2"/>
      <c r="CR2464" s="2"/>
      <c r="CS2464" s="2"/>
      <c r="CT2464" s="2"/>
      <c r="CU2464" s="2"/>
      <c r="CW2464" s="2"/>
      <c r="CX2464" s="2"/>
    </row>
    <row r="2465" spans="8:102" ht="11.1" customHeight="1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Q2465" s="2"/>
      <c r="AR2465" s="2"/>
      <c r="AS2465" s="2"/>
      <c r="AT2465" s="2"/>
      <c r="AV2465" s="2"/>
      <c r="AX2465" s="2"/>
      <c r="AZ2465" s="2"/>
      <c r="BA2465" s="2"/>
      <c r="BB2465" s="2"/>
      <c r="BC2465" s="2"/>
      <c r="BD2465" s="2"/>
      <c r="BE2465" s="2"/>
      <c r="BG2465" s="2"/>
      <c r="BH2465" s="2"/>
      <c r="BI2465" s="2"/>
      <c r="BJ2465" s="2"/>
      <c r="BL2465" s="2"/>
      <c r="BN2465" s="2"/>
      <c r="BO2465" s="2"/>
      <c r="BP2465" s="2"/>
      <c r="BQ2465" s="2"/>
      <c r="BR2465" s="2"/>
      <c r="BS2465" s="2"/>
      <c r="BU2465" s="2"/>
      <c r="BV2465" s="2"/>
      <c r="BW2465" s="2"/>
      <c r="BX2465" s="2"/>
      <c r="BY2465" s="2"/>
      <c r="BZ2465" s="2"/>
      <c r="CB2465" s="2"/>
      <c r="CD2465" s="2"/>
      <c r="CE2465" s="2"/>
      <c r="CF2465" s="2"/>
      <c r="CG2465" s="2"/>
      <c r="CI2465" s="2"/>
      <c r="CJ2465" s="2"/>
      <c r="CK2465" s="2"/>
      <c r="CL2465" s="2"/>
      <c r="CM2465" s="2"/>
      <c r="CN2465" s="2"/>
      <c r="CP2465" s="2"/>
      <c r="CQ2465" s="2"/>
      <c r="CR2465" s="2"/>
      <c r="CW2465" s="2"/>
      <c r="CX2465" s="2"/>
    </row>
    <row r="2466" spans="8:102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Q2466" s="2"/>
      <c r="AR2466" s="2"/>
      <c r="AS2466" s="2"/>
      <c r="AT2466" s="2"/>
      <c r="AV2466" s="2"/>
      <c r="AX2466" s="2"/>
      <c r="AZ2466" s="2"/>
      <c r="BA2466" s="2"/>
      <c r="BB2466" s="2"/>
      <c r="BC2466" s="2"/>
      <c r="BD2466" s="2"/>
      <c r="BE2466" s="2"/>
      <c r="BG2466" s="2"/>
      <c r="BH2466" s="2"/>
      <c r="BI2466" s="2"/>
      <c r="BJ2466" s="2"/>
      <c r="BL2466" s="2"/>
      <c r="BN2466" s="2"/>
      <c r="BO2466" s="2"/>
      <c r="BP2466" s="2"/>
      <c r="BQ2466" s="2"/>
      <c r="BR2466" s="2"/>
      <c r="BS2466" s="2"/>
      <c r="BU2466" s="2"/>
      <c r="BV2466" s="2"/>
      <c r="BW2466" s="2"/>
      <c r="BX2466" s="2"/>
      <c r="BY2466" s="2"/>
      <c r="BZ2466" s="2"/>
      <c r="CB2466" s="2"/>
      <c r="CD2466" s="2"/>
      <c r="CE2466" s="2"/>
      <c r="CF2466" s="2"/>
      <c r="CG2466" s="2"/>
      <c r="CI2466" s="2"/>
      <c r="CJ2466" s="2"/>
      <c r="CK2466" s="2"/>
      <c r="CL2466" s="2"/>
      <c r="CM2466" s="2"/>
      <c r="CN2466" s="2"/>
      <c r="CP2466" s="2"/>
      <c r="CQ2466" s="2"/>
      <c r="CR2466" s="2"/>
      <c r="CW2466" s="2"/>
      <c r="CX2466" s="2"/>
    </row>
    <row r="2467" spans="8:102" ht="12.95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N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N2467" s="2"/>
      <c r="CR2467" s="2"/>
      <c r="CW2467" s="2"/>
      <c r="CX2467" s="2"/>
    </row>
    <row r="2468" spans="8:102" ht="12.95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N2468" s="2"/>
      <c r="CR2468" s="2"/>
      <c r="CW2468" s="2"/>
      <c r="CX2468" s="2"/>
    </row>
    <row r="2469" spans="8:102" ht="12.95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N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Y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N2477" s="2"/>
      <c r="O2477" s="2"/>
      <c r="P2477" s="2"/>
      <c r="Q2477" s="2"/>
      <c r="R2477" s="2"/>
      <c r="S2477" s="2"/>
      <c r="T2477" s="2"/>
      <c r="V2477" s="2"/>
      <c r="W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N2478" s="2"/>
      <c r="O2478" s="2"/>
      <c r="P2478" s="2"/>
      <c r="Q2478" s="2"/>
      <c r="R2478" s="2"/>
      <c r="S2478" s="2"/>
      <c r="T2478" s="2"/>
      <c r="V2478" s="2"/>
      <c r="W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O2479" s="2"/>
      <c r="S2479" s="2"/>
      <c r="T2479" s="2"/>
      <c r="V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J2481" s="2"/>
      <c r="BL2481" s="2"/>
      <c r="BO2481" s="2"/>
      <c r="BP2481" s="2"/>
      <c r="BQ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S2482" s="2"/>
      <c r="T2482" s="2"/>
      <c r="V2482" s="2"/>
      <c r="Y2482" s="2"/>
      <c r="AG2482" s="2"/>
      <c r="AJ2482" s="2"/>
      <c r="AK2482" s="2"/>
      <c r="AM2482" s="2"/>
      <c r="AO2482" s="2"/>
      <c r="AP2482" s="2"/>
      <c r="AZ2482" s="2"/>
      <c r="BA2482" s="2"/>
      <c r="BH2482" s="2"/>
      <c r="BO2482" s="2"/>
      <c r="BP2482" s="2"/>
      <c r="CD2482" s="2"/>
      <c r="CE2482" s="2"/>
      <c r="CF2482" s="2"/>
      <c r="CW2482" s="2"/>
      <c r="CX2482" s="2"/>
    </row>
    <row r="2483" spans="8:128" x14ac:dyDescent="0.2">
      <c r="AG2483" s="2"/>
      <c r="AK2483" s="2"/>
      <c r="AM2483" s="2"/>
      <c r="AP2483" s="2"/>
      <c r="AZ2483" s="2"/>
      <c r="BA2483" s="2"/>
      <c r="BO2483" s="2"/>
      <c r="BP2483" s="2"/>
      <c r="CD2483" s="2"/>
      <c r="CE2483" s="2"/>
      <c r="CF2483" s="2"/>
      <c r="CW2483" s="2"/>
    </row>
    <row r="2484" spans="8:128" x14ac:dyDescent="0.2">
      <c r="H2484" s="47"/>
      <c r="I2484" s="47"/>
      <c r="J2484" s="47"/>
      <c r="K2484" s="47"/>
      <c r="L2484" s="47"/>
      <c r="M2484" s="47"/>
      <c r="N2484" s="47"/>
      <c r="O2484" s="47"/>
      <c r="P2484" s="47"/>
      <c r="Q2484" s="47"/>
      <c r="R2484" s="47"/>
      <c r="S2484" s="47"/>
      <c r="T2484" s="47"/>
      <c r="U2484" s="47"/>
      <c r="V2484" s="47"/>
      <c r="W2484" s="47"/>
      <c r="X2484" s="47"/>
      <c r="Y2484" s="47"/>
      <c r="Z2484" s="47"/>
      <c r="AA2484" s="47"/>
      <c r="AB2484" s="47"/>
      <c r="AC2484" s="47"/>
      <c r="AD2484" s="47"/>
      <c r="AE2484" s="47"/>
      <c r="AF2484" s="47"/>
      <c r="AG2484" s="47"/>
      <c r="AH2484" s="47"/>
      <c r="AI2484" s="47"/>
      <c r="AJ2484" s="47"/>
      <c r="AK2484" s="47"/>
      <c r="AL2484" s="47"/>
      <c r="AM2484" s="47"/>
      <c r="AN2484" s="47"/>
      <c r="AO2484" s="47"/>
      <c r="AP2484" s="47"/>
      <c r="AQ2484" s="47"/>
      <c r="AR2484" s="47"/>
      <c r="AS2484" s="47"/>
      <c r="AT2484" s="47"/>
      <c r="AU2484" s="47"/>
      <c r="AV2484" s="47"/>
      <c r="AW2484" s="47"/>
      <c r="AX2484" s="47"/>
      <c r="AY2484" s="47"/>
      <c r="AZ2484" s="47"/>
      <c r="BA2484" s="47"/>
      <c r="BB2484" s="47"/>
      <c r="BC2484" s="47"/>
      <c r="BD2484" s="47"/>
      <c r="BE2484" s="47"/>
      <c r="BF2484" s="47"/>
      <c r="BG2484" s="47"/>
      <c r="BH2484" s="47"/>
      <c r="BI2484" s="47"/>
      <c r="BJ2484" s="47"/>
      <c r="BK2484" s="47"/>
      <c r="BL2484" s="47"/>
      <c r="BM2484" s="47"/>
      <c r="BN2484" s="47"/>
      <c r="BO2484" s="47"/>
      <c r="BP2484" s="47"/>
      <c r="BQ2484" s="47"/>
      <c r="BR2484" s="47"/>
      <c r="BS2484" s="47"/>
      <c r="BT2484" s="47"/>
      <c r="BU2484" s="47"/>
      <c r="BV2484" s="47"/>
      <c r="BW2484" s="47"/>
      <c r="BX2484" s="47"/>
      <c r="BY2484" s="47"/>
      <c r="BZ2484" s="47"/>
      <c r="CA2484" s="47"/>
      <c r="CB2484" s="47"/>
      <c r="CC2484" s="47"/>
      <c r="CD2484" s="47"/>
      <c r="CE2484" s="47"/>
      <c r="CF2484" s="47"/>
      <c r="CG2484" s="47"/>
      <c r="CH2484" s="47"/>
      <c r="CI2484" s="47"/>
      <c r="CJ2484" s="47"/>
      <c r="CK2484" s="47"/>
      <c r="CL2484" s="47"/>
      <c r="CM2484" s="47"/>
      <c r="CN2484" s="47"/>
      <c r="CO2484" s="47"/>
      <c r="CP2484" s="47"/>
      <c r="CQ2484" s="47"/>
      <c r="CR2484" s="47"/>
      <c r="CS2484" s="47"/>
      <c r="CT2484" s="47"/>
      <c r="CU2484" s="47"/>
      <c r="CV2484" s="47"/>
      <c r="CW2484" s="47"/>
      <c r="CX2484" s="47"/>
      <c r="CY2484" s="47">
        <f t="shared" ref="CY2484:DG2484" si="13">SUM(CY2464:CY2483)</f>
        <v>0</v>
      </c>
      <c r="CZ2484" s="47">
        <f t="shared" si="13"/>
        <v>0</v>
      </c>
      <c r="DA2484" s="47">
        <f t="shared" si="13"/>
        <v>0</v>
      </c>
      <c r="DB2484" s="47">
        <f t="shared" si="13"/>
        <v>0</v>
      </c>
      <c r="DC2484" s="47">
        <f t="shared" si="13"/>
        <v>0</v>
      </c>
      <c r="DD2484" s="47">
        <f t="shared" si="13"/>
        <v>0</v>
      </c>
      <c r="DE2484" s="47">
        <f t="shared" si="13"/>
        <v>0</v>
      </c>
      <c r="DF2484" s="47">
        <f t="shared" si="13"/>
        <v>0</v>
      </c>
      <c r="DG2484" s="47">
        <f t="shared" si="13"/>
        <v>0</v>
      </c>
      <c r="DH2484" s="47"/>
      <c r="DI2484" s="47"/>
      <c r="DJ2484" s="47"/>
      <c r="DK2484" s="47"/>
      <c r="DL2484" s="47"/>
      <c r="DM2484" s="47"/>
      <c r="DN2484" s="47"/>
      <c r="DO2484" s="47"/>
      <c r="DP2484" s="47"/>
      <c r="DQ2484" s="47"/>
      <c r="DR2484" s="47"/>
      <c r="DS2484" s="47"/>
      <c r="DT2484" s="47"/>
      <c r="DU2484" s="47"/>
      <c r="DV2484" s="47"/>
      <c r="DW2484" s="47"/>
      <c r="DX2484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0"/>
  <sheetViews>
    <sheetView showGridLines="0" topLeftCell="A16" zoomScale="120" zoomScaleNormal="120" workbookViewId="0">
      <selection activeCell="D39" sqref="D39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135</v>
      </c>
      <c r="B5" s="465"/>
      <c r="C5" s="465"/>
      <c r="D5" s="465"/>
      <c r="E5" s="465"/>
      <c r="F5" s="465"/>
    </row>
    <row r="6" spans="1:6" x14ac:dyDescent="0.2">
      <c r="A6" s="204" t="s">
        <v>136</v>
      </c>
      <c r="B6" s="202"/>
      <c r="C6" s="202"/>
      <c r="D6" s="202"/>
      <c r="E6" s="202"/>
      <c r="F6" s="202"/>
    </row>
    <row r="7" spans="1:6" x14ac:dyDescent="0.2">
      <c r="A7" s="465" t="s">
        <v>124</v>
      </c>
      <c r="B7" s="465"/>
      <c r="C7" s="465"/>
      <c r="D7" s="465"/>
      <c r="E7" s="465"/>
      <c r="F7" s="465"/>
    </row>
    <row r="8" spans="1:6" x14ac:dyDescent="0.2">
      <c r="A8" s="172" t="s">
        <v>140</v>
      </c>
      <c r="B8" s="57"/>
      <c r="C8" s="57"/>
      <c r="D8" s="57"/>
      <c r="E8" s="57"/>
      <c r="F8" s="57"/>
    </row>
    <row r="9" spans="1:6" ht="13.5" thickBot="1" x14ac:dyDescent="0.25">
      <c r="A9" s="21"/>
      <c r="B9" s="21"/>
      <c r="C9" s="21"/>
      <c r="D9" s="171"/>
      <c r="E9" s="21"/>
      <c r="F9" s="21"/>
    </row>
    <row r="10" spans="1:6" x14ac:dyDescent="0.2">
      <c r="A10" s="458" t="s">
        <v>63</v>
      </c>
      <c r="B10" s="460" t="s">
        <v>64</v>
      </c>
      <c r="C10" s="22" t="s">
        <v>65</v>
      </c>
      <c r="D10" s="55" t="s">
        <v>66</v>
      </c>
      <c r="E10" s="24" t="s">
        <v>67</v>
      </c>
      <c r="F10" s="462" t="s">
        <v>17</v>
      </c>
    </row>
    <row r="11" spans="1:6" ht="13.5" thickBot="1" x14ac:dyDescent="0.25">
      <c r="A11" s="459"/>
      <c r="B11" s="461"/>
      <c r="C11" s="25" t="s">
        <v>68</v>
      </c>
      <c r="D11" s="56" t="s">
        <v>69</v>
      </c>
      <c r="E11" s="27" t="s">
        <v>70</v>
      </c>
      <c r="F11" s="463"/>
    </row>
    <row r="12" spans="1:6" x14ac:dyDescent="0.2">
      <c r="A12" s="28">
        <v>51</v>
      </c>
      <c r="B12" s="29" t="s">
        <v>71</v>
      </c>
      <c r="C12" s="174">
        <f>SUM(C13+C16+C18)</f>
        <v>6601.05</v>
      </c>
      <c r="D12" s="174">
        <f>SUM(D13+D16+D18)</f>
        <v>2074.5</v>
      </c>
      <c r="E12" s="174">
        <f>SUM(E13+E16+E18)</f>
        <v>0</v>
      </c>
      <c r="F12" s="174">
        <f>SUM(F13+F16+F18)</f>
        <v>8675.5499999999993</v>
      </c>
    </row>
    <row r="13" spans="1:6" x14ac:dyDescent="0.2">
      <c r="A13" s="30">
        <v>511</v>
      </c>
      <c r="B13" s="31" t="s">
        <v>153</v>
      </c>
      <c r="C13" s="163">
        <f>SUM(C14:C15)</f>
        <v>5777.55</v>
      </c>
      <c r="D13" s="163">
        <f>SUM(D14:D15)</f>
        <v>1800</v>
      </c>
      <c r="E13" s="163">
        <f>SUM(E14:E15)</f>
        <v>0</v>
      </c>
      <c r="F13" s="163">
        <f>SUM(F14:F15)</f>
        <v>7577.55</v>
      </c>
    </row>
    <row r="14" spans="1:6" x14ac:dyDescent="0.2">
      <c r="A14" s="32">
        <v>51101</v>
      </c>
      <c r="B14" s="33" t="s">
        <v>72</v>
      </c>
      <c r="C14" s="164">
        <f>F14-D14</f>
        <v>5400</v>
      </c>
      <c r="D14" s="164">
        <f>'[1]DESARROLLO TECG.'!$I$13*3</f>
        <v>1800</v>
      </c>
      <c r="E14" s="164"/>
      <c r="F14" s="164">
        <f>+'[2]DESARROLLO TECG.'!$L$13</f>
        <v>7200</v>
      </c>
    </row>
    <row r="15" spans="1:6" x14ac:dyDescent="0.2">
      <c r="A15" s="32">
        <v>51103</v>
      </c>
      <c r="B15" s="38" t="s">
        <v>73</v>
      </c>
      <c r="C15" s="164">
        <v>377.55</v>
      </c>
      <c r="D15" s="164"/>
      <c r="E15" s="164"/>
      <c r="F15" s="164">
        <f>+'[2]DESARROLLO TECG.'!$M$13</f>
        <v>377.55</v>
      </c>
    </row>
    <row r="16" spans="1:6" x14ac:dyDescent="0.2">
      <c r="A16" s="30">
        <v>514</v>
      </c>
      <c r="B16" s="29" t="s">
        <v>76</v>
      </c>
      <c r="C16" s="163">
        <f>SUM(C17)</f>
        <v>459</v>
      </c>
      <c r="D16" s="163">
        <f t="shared" ref="D16:F16" si="0">SUM(D17)</f>
        <v>153</v>
      </c>
      <c r="E16" s="163">
        <f t="shared" si="0"/>
        <v>0</v>
      </c>
      <c r="F16" s="163">
        <f t="shared" si="0"/>
        <v>612</v>
      </c>
    </row>
    <row r="17" spans="1:8" x14ac:dyDescent="0.2">
      <c r="A17" s="35">
        <v>51401</v>
      </c>
      <c r="B17" s="38" t="s">
        <v>77</v>
      </c>
      <c r="C17" s="164">
        <f>F17-D17</f>
        <v>459</v>
      </c>
      <c r="D17" s="164">
        <v>153</v>
      </c>
      <c r="E17" s="164"/>
      <c r="F17" s="164">
        <f>+'[2]DESARROLLO TECG.'!$L$17+'[2]DESARROLLO TECG.'!$L$19</f>
        <v>612</v>
      </c>
    </row>
    <row r="18" spans="1:8" x14ac:dyDescent="0.2">
      <c r="A18" s="30">
        <v>515</v>
      </c>
      <c r="B18" s="37" t="s">
        <v>78</v>
      </c>
      <c r="C18" s="163">
        <f>SUM(C19:C19)</f>
        <v>364.5</v>
      </c>
      <c r="D18" s="163">
        <f>SUM(D19:D19)</f>
        <v>121.5</v>
      </c>
      <c r="E18" s="163">
        <f>SUM(E19:E19)</f>
        <v>0</v>
      </c>
      <c r="F18" s="163">
        <f>SUM(F19:F19)</f>
        <v>486</v>
      </c>
    </row>
    <row r="19" spans="1:8" x14ac:dyDescent="0.2">
      <c r="A19" s="35">
        <v>51501</v>
      </c>
      <c r="B19" s="38" t="s">
        <v>77</v>
      </c>
      <c r="C19" s="164">
        <f>F19-D19</f>
        <v>364.5</v>
      </c>
      <c r="D19" s="164">
        <f>'[1]DESARROLLO TECG.'!$J$13*3</f>
        <v>121.5</v>
      </c>
      <c r="E19" s="164"/>
      <c r="F19" s="164">
        <f>+'[2]DESARROLLO TECG.'!$L$18</f>
        <v>486</v>
      </c>
    </row>
    <row r="20" spans="1:8" x14ac:dyDescent="0.2">
      <c r="A20" s="30">
        <v>54</v>
      </c>
      <c r="B20" s="37" t="s">
        <v>80</v>
      </c>
      <c r="C20" s="51">
        <f>SUM(C21+C27)</f>
        <v>1572</v>
      </c>
      <c r="D20" s="51">
        <f>SUM(D21+D27)</f>
        <v>0</v>
      </c>
      <c r="E20" s="51">
        <f>SUM(E21+E27)</f>
        <v>0</v>
      </c>
      <c r="F20" s="51">
        <f>SUM(F21+F27)</f>
        <v>1572</v>
      </c>
    </row>
    <row r="21" spans="1:8" x14ac:dyDescent="0.2">
      <c r="A21" s="30">
        <v>541</v>
      </c>
      <c r="B21" s="37" t="s">
        <v>154</v>
      </c>
      <c r="C21" s="51">
        <f>SUM(C22:C26)</f>
        <v>1372</v>
      </c>
      <c r="D21" s="51">
        <f>SUM(D22:D26)</f>
        <v>0</v>
      </c>
      <c r="E21" s="51">
        <f>SUM(E22:E26)</f>
        <v>0</v>
      </c>
      <c r="F21" s="51">
        <f>SUM(F22:F26)</f>
        <v>1372</v>
      </c>
      <c r="G21" s="39"/>
    </row>
    <row r="22" spans="1:8" x14ac:dyDescent="0.2">
      <c r="A22" s="35">
        <v>54105</v>
      </c>
      <c r="B22" s="38" t="s">
        <v>84</v>
      </c>
      <c r="C22" s="52">
        <v>57.75</v>
      </c>
      <c r="D22" s="52"/>
      <c r="E22" s="52"/>
      <c r="F22" s="52">
        <f t="shared" ref="F22:F28" si="1">SUM(C22:E22)</f>
        <v>57.75</v>
      </c>
      <c r="G22" s="40"/>
    </row>
    <row r="23" spans="1:8" x14ac:dyDescent="0.2">
      <c r="A23" s="35">
        <v>54114</v>
      </c>
      <c r="B23" s="38" t="s">
        <v>88</v>
      </c>
      <c r="C23" s="52">
        <v>51.25</v>
      </c>
      <c r="D23" s="52"/>
      <c r="E23" s="52"/>
      <c r="F23" s="52">
        <f t="shared" si="1"/>
        <v>51.25</v>
      </c>
      <c r="G23" s="40"/>
    </row>
    <row r="24" spans="1:8" x14ac:dyDescent="0.2">
      <c r="A24" s="35">
        <v>54115</v>
      </c>
      <c r="B24" s="38" t="s">
        <v>89</v>
      </c>
      <c r="C24" s="52">
        <v>919</v>
      </c>
      <c r="D24" s="52"/>
      <c r="E24" s="52"/>
      <c r="F24" s="52">
        <f t="shared" si="1"/>
        <v>919</v>
      </c>
      <c r="G24" s="40"/>
    </row>
    <row r="25" spans="1:8" x14ac:dyDescent="0.2">
      <c r="A25" s="35">
        <v>54118</v>
      </c>
      <c r="B25" s="38" t="s">
        <v>126</v>
      </c>
      <c r="C25" s="52">
        <v>292</v>
      </c>
      <c r="D25" s="52"/>
      <c r="E25" s="52"/>
      <c r="F25" s="52">
        <f t="shared" si="1"/>
        <v>292</v>
      </c>
      <c r="G25" s="183"/>
      <c r="H25" s="40"/>
    </row>
    <row r="26" spans="1:8" x14ac:dyDescent="0.2">
      <c r="A26" s="35">
        <v>54119</v>
      </c>
      <c r="B26" s="38" t="s">
        <v>252</v>
      </c>
      <c r="C26" s="52">
        <v>52</v>
      </c>
      <c r="D26" s="52"/>
      <c r="E26" s="52"/>
      <c r="F26" s="52">
        <f t="shared" si="1"/>
        <v>52</v>
      </c>
      <c r="G26" s="183"/>
      <c r="H26" s="40"/>
    </row>
    <row r="27" spans="1:8" x14ac:dyDescent="0.2">
      <c r="A27" s="30">
        <v>543</v>
      </c>
      <c r="B27" s="37" t="s">
        <v>155</v>
      </c>
      <c r="C27" s="51">
        <f>SUM(C28:C28)</f>
        <v>200</v>
      </c>
      <c r="D27" s="51">
        <f>SUM(D28:D28)</f>
        <v>0</v>
      </c>
      <c r="E27" s="51">
        <f>SUM(E28:E28)</f>
        <v>0</v>
      </c>
      <c r="F27" s="51">
        <f>SUM(F28:F28)</f>
        <v>200</v>
      </c>
      <c r="G27" s="39"/>
    </row>
    <row r="28" spans="1:8" x14ac:dyDescent="0.2">
      <c r="A28" s="35">
        <v>54399</v>
      </c>
      <c r="B28" s="38" t="s">
        <v>323</v>
      </c>
      <c r="C28" s="52">
        <v>200</v>
      </c>
      <c r="D28" s="52"/>
      <c r="E28" s="52"/>
      <c r="F28" s="52">
        <f t="shared" si="1"/>
        <v>200</v>
      </c>
      <c r="G28" s="40"/>
    </row>
    <row r="29" spans="1:8" x14ac:dyDescent="0.2">
      <c r="A29" s="30">
        <v>55</v>
      </c>
      <c r="B29" s="37" t="s">
        <v>104</v>
      </c>
      <c r="C29" s="51">
        <f>SUM(C30)</f>
        <v>55</v>
      </c>
      <c r="D29" s="51">
        <f t="shared" ref="D29:F29" si="2">SUM(D30)</f>
        <v>0</v>
      </c>
      <c r="E29" s="51">
        <f t="shared" si="2"/>
        <v>0</v>
      </c>
      <c r="F29" s="51">
        <f t="shared" si="2"/>
        <v>55</v>
      </c>
      <c r="G29" s="40"/>
    </row>
    <row r="30" spans="1:8" x14ac:dyDescent="0.2">
      <c r="A30" s="30">
        <v>556</v>
      </c>
      <c r="B30" s="37" t="s">
        <v>158</v>
      </c>
      <c r="C30" s="51">
        <f>SUM(C31:C31)</f>
        <v>55</v>
      </c>
      <c r="D30" s="51">
        <f>SUM(D31:D31)</f>
        <v>0</v>
      </c>
      <c r="E30" s="51">
        <f>SUM(E31:E31)</f>
        <v>0</v>
      </c>
      <c r="F30" s="51">
        <f>SUM(F31:F31)</f>
        <v>55</v>
      </c>
      <c r="G30" s="40"/>
    </row>
    <row r="31" spans="1:8" x14ac:dyDescent="0.2">
      <c r="A31" s="191">
        <v>55601</v>
      </c>
      <c r="B31" s="192" t="s">
        <v>105</v>
      </c>
      <c r="C31" s="164">
        <v>55</v>
      </c>
      <c r="D31" s="52"/>
      <c r="E31" s="52"/>
      <c r="F31" s="52">
        <f t="shared" ref="F31" si="3">SUM(C31:E31)</f>
        <v>55</v>
      </c>
      <c r="G31" s="40"/>
    </row>
    <row r="32" spans="1:8" x14ac:dyDescent="0.2">
      <c r="A32" s="35"/>
      <c r="B32" s="37" t="s">
        <v>119</v>
      </c>
      <c r="C32" s="51">
        <f>C12+C20+C29</f>
        <v>8228.0499999999993</v>
      </c>
      <c r="D32" s="51">
        <f t="shared" ref="D32:F32" si="4">D12+D20+D29</f>
        <v>2074.5</v>
      </c>
      <c r="E32" s="51">
        <f t="shared" si="4"/>
        <v>0</v>
      </c>
      <c r="F32" s="51">
        <f t="shared" si="4"/>
        <v>10302.549999999999</v>
      </c>
      <c r="G32" s="233"/>
    </row>
    <row r="33" spans="1:9" x14ac:dyDescent="0.2">
      <c r="A33" s="35"/>
      <c r="B33" s="38"/>
      <c r="C33" s="52"/>
      <c r="D33" s="52"/>
      <c r="E33" s="52"/>
      <c r="F33" s="52"/>
      <c r="G33" s="182"/>
    </row>
    <row r="34" spans="1:9" x14ac:dyDescent="0.2">
      <c r="A34" s="30"/>
      <c r="B34" s="37" t="s">
        <v>120</v>
      </c>
      <c r="C34" s="51">
        <f>SUM(C12+C20+C29)</f>
        <v>8228.0499999999993</v>
      </c>
      <c r="D34" s="51">
        <f t="shared" ref="D34:F34" si="5">SUM(D12+D20+D29)</f>
        <v>2074.5</v>
      </c>
      <c r="E34" s="51">
        <f t="shared" si="5"/>
        <v>0</v>
      </c>
      <c r="F34" s="51">
        <f t="shared" si="5"/>
        <v>10302.549999999999</v>
      </c>
      <c r="G34" s="185"/>
    </row>
    <row r="35" spans="1:9" x14ac:dyDescent="0.2">
      <c r="A35" s="30"/>
      <c r="B35" s="37" t="s">
        <v>121</v>
      </c>
      <c r="C35" s="51">
        <f>SUM(C13+C16+C18+C21+C27+C30)</f>
        <v>8228.0499999999993</v>
      </c>
      <c r="D35" s="51">
        <f t="shared" ref="D35:F35" si="6">SUM(D13+D16+D18+D21+D27+D30)</f>
        <v>2074.5</v>
      </c>
      <c r="E35" s="51">
        <f t="shared" si="6"/>
        <v>0</v>
      </c>
      <c r="F35" s="51">
        <f t="shared" si="6"/>
        <v>10302.549999999999</v>
      </c>
      <c r="G35" s="185"/>
    </row>
    <row r="36" spans="1:9" x14ac:dyDescent="0.2">
      <c r="A36" s="30"/>
      <c r="B36" s="37" t="s">
        <v>122</v>
      </c>
      <c r="C36" s="51">
        <f>SUM(C14+C15+C17+C19+C22+C23+C24+C25+C26+C28+C31)</f>
        <v>8228.0499999999993</v>
      </c>
      <c r="D36" s="51">
        <f>SUM(D14+D15+D17+D19+D22+D23+D24+D25+D26+D28+D31)</f>
        <v>2074.5</v>
      </c>
      <c r="E36" s="51">
        <f t="shared" ref="E36:F36" si="7">SUM(E14+E15+E17+E19+E22+E23+E24+E25+E26+E28+E31)</f>
        <v>0</v>
      </c>
      <c r="F36" s="51">
        <f t="shared" si="7"/>
        <v>10302.549999999999</v>
      </c>
      <c r="G36" s="222"/>
      <c r="H36" s="219"/>
      <c r="I36" s="261"/>
    </row>
    <row r="37" spans="1:9" x14ac:dyDescent="0.2">
      <c r="A37" s="42"/>
      <c r="G37" s="40"/>
    </row>
    <row r="38" spans="1:9" x14ac:dyDescent="0.2">
      <c r="G38" s="40"/>
    </row>
    <row r="39" spans="1:9" x14ac:dyDescent="0.2">
      <c r="G39" s="40"/>
    </row>
    <row r="40" spans="1:9" x14ac:dyDescent="0.2">
      <c r="G40" s="40"/>
    </row>
    <row r="41" spans="1:9" x14ac:dyDescent="0.2">
      <c r="G41" s="40"/>
    </row>
    <row r="42" spans="1:9" x14ac:dyDescent="0.2">
      <c r="G42" s="40"/>
    </row>
    <row r="43" spans="1:9" x14ac:dyDescent="0.2">
      <c r="G43" s="40"/>
    </row>
    <row r="44" spans="1:9" x14ac:dyDescent="0.2">
      <c r="G44" s="40"/>
    </row>
    <row r="45" spans="1:9" x14ac:dyDescent="0.2">
      <c r="G45" s="40"/>
    </row>
    <row r="46" spans="1:9" x14ac:dyDescent="0.2">
      <c r="G46" s="40"/>
    </row>
    <row r="47" spans="1:9" x14ac:dyDescent="0.2">
      <c r="G47" s="40"/>
    </row>
    <row r="48" spans="1:9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78" spans="7:7" ht="15" customHeight="1" x14ac:dyDescent="0.2"/>
    <row r="1085" spans="7:7" x14ac:dyDescent="0.2">
      <c r="G1085" s="43"/>
    </row>
    <row r="1086" spans="7:7" x14ac:dyDescent="0.2">
      <c r="G1086" s="2"/>
    </row>
    <row r="1087" spans="7:7" x14ac:dyDescent="0.2">
      <c r="G1087" s="2"/>
    </row>
    <row r="1088" spans="7:7" x14ac:dyDescent="0.2">
      <c r="G1088" s="2"/>
    </row>
    <row r="1089" spans="7:7" x14ac:dyDescent="0.2">
      <c r="G1089" s="2"/>
    </row>
    <row r="1090" spans="7:7" x14ac:dyDescent="0.2">
      <c r="G1090" s="44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45"/>
    </row>
    <row r="1104" spans="7:7" x14ac:dyDescent="0.2">
      <c r="G1104" s="46"/>
    </row>
    <row r="1105" spans="7:7" x14ac:dyDescent="0.2">
      <c r="G1105" s="45"/>
    </row>
    <row r="1106" spans="7:7" x14ac:dyDescent="0.2">
      <c r="G1106" s="47"/>
    </row>
    <row r="1107" spans="7:7" x14ac:dyDescent="0.2">
      <c r="G1107" s="40"/>
    </row>
    <row r="1108" spans="7:7" x14ac:dyDescent="0.2">
      <c r="G1108" s="39"/>
    </row>
    <row r="1109" spans="7:7" x14ac:dyDescent="0.2">
      <c r="G1109" s="40"/>
    </row>
    <row r="1110" spans="7:7" x14ac:dyDescent="0.2">
      <c r="G1110" s="40"/>
    </row>
    <row r="1111" spans="7:7" x14ac:dyDescent="0.2">
      <c r="G1111" s="40"/>
    </row>
    <row r="1112" spans="7:7" x14ac:dyDescent="0.2">
      <c r="G1112" s="39"/>
    </row>
    <row r="1113" spans="7:7" x14ac:dyDescent="0.2">
      <c r="G1113" s="39"/>
    </row>
    <row r="1114" spans="7:7" x14ac:dyDescent="0.2">
      <c r="G1114" s="39"/>
    </row>
    <row r="1115" spans="7:7" x14ac:dyDescent="0.2">
      <c r="G1115" s="39"/>
    </row>
    <row r="1116" spans="7:7" x14ac:dyDescent="0.2">
      <c r="G1116" s="39"/>
    </row>
    <row r="1117" spans="7:7" x14ac:dyDescent="0.2">
      <c r="G1117" s="39"/>
    </row>
    <row r="2459" spans="8:102" ht="11.1" customHeight="1" x14ac:dyDescent="0.2">
      <c r="H2459" s="43"/>
      <c r="I2459" s="43"/>
      <c r="J2459" s="43"/>
      <c r="K2459" s="43"/>
      <c r="L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Z2459" s="43"/>
      <c r="BA2459" s="43"/>
      <c r="BB2459" s="43"/>
      <c r="BC2459" s="43"/>
      <c r="BD2459" s="43"/>
      <c r="BE2459" s="43"/>
      <c r="BG2459" s="43"/>
      <c r="BH2459" s="43"/>
      <c r="BI2459" s="43"/>
      <c r="BJ2459" s="43"/>
      <c r="BK2459" s="43"/>
      <c r="BL2459" s="43"/>
      <c r="BN2459" s="43"/>
      <c r="BO2459" s="43"/>
      <c r="BP2459" s="43"/>
      <c r="BQ2459" s="43"/>
      <c r="BR2459" s="43"/>
      <c r="BS2459" s="43"/>
      <c r="BU2459" s="43"/>
      <c r="BV2459" s="43"/>
      <c r="BW2459" s="43"/>
      <c r="BX2459" s="43"/>
      <c r="BY2459" s="43"/>
      <c r="BZ2459" s="43"/>
      <c r="CB2459" s="43"/>
      <c r="CC2459" s="43"/>
      <c r="CD2459" s="43"/>
      <c r="CE2459" s="43"/>
      <c r="CF2459" s="43"/>
      <c r="CG2459" s="43"/>
      <c r="CI2459" s="43"/>
      <c r="CJ2459" s="43"/>
      <c r="CK2459" s="43"/>
      <c r="CL2459" s="43"/>
      <c r="CM2459" s="43"/>
      <c r="CN2459" s="43"/>
      <c r="CP2459" s="43"/>
      <c r="CQ2459" s="43"/>
      <c r="CR2459" s="43"/>
      <c r="CS2459" s="43"/>
      <c r="CT2459" s="43"/>
      <c r="CU2459" s="43"/>
      <c r="CW2459" s="43"/>
      <c r="CX2459" s="43"/>
    </row>
    <row r="2460" spans="8:102" ht="11.1" customHeight="1" x14ac:dyDescent="0.2">
      <c r="H2460" s="2"/>
      <c r="I2460" s="2"/>
      <c r="J2460" s="2"/>
      <c r="K2460" s="2"/>
      <c r="L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Z2460" s="2"/>
      <c r="BA2460" s="2"/>
      <c r="BB2460" s="2"/>
      <c r="BC2460" s="2"/>
      <c r="BD2460" s="2"/>
      <c r="BE2460" s="2"/>
      <c r="BG2460" s="2"/>
      <c r="BH2460" s="2"/>
      <c r="BI2460" s="2"/>
      <c r="BJ2460" s="2"/>
      <c r="BK2460" s="2"/>
      <c r="BL2460" s="2"/>
      <c r="BN2460" s="2"/>
      <c r="BO2460" s="2"/>
      <c r="BP2460" s="2"/>
      <c r="BQ2460" s="2"/>
      <c r="BR2460" s="2"/>
      <c r="BS2460" s="2"/>
      <c r="BU2460" s="2"/>
      <c r="BV2460" s="2"/>
      <c r="BW2460" s="2"/>
      <c r="BX2460" s="2"/>
      <c r="BY2460" s="2"/>
      <c r="BZ2460" s="2"/>
      <c r="CB2460" s="2"/>
      <c r="CC2460" s="2"/>
      <c r="CD2460" s="2"/>
      <c r="CE2460" s="2"/>
      <c r="CF2460" s="2"/>
      <c r="CG2460" s="2"/>
      <c r="CI2460" s="2"/>
      <c r="CJ2460" s="2"/>
      <c r="CK2460" s="2"/>
      <c r="CL2460" s="2"/>
      <c r="CM2460" s="2"/>
      <c r="CN2460" s="2"/>
      <c r="CP2460" s="2"/>
      <c r="CQ2460" s="2"/>
      <c r="CR2460" s="2"/>
      <c r="CS2460" s="2"/>
      <c r="CT2460" s="2"/>
      <c r="CU2460" s="2"/>
      <c r="CW2460" s="2"/>
      <c r="CX2460" s="2"/>
    </row>
    <row r="2461" spans="8:102" ht="11.1" customHeight="1" x14ac:dyDescent="0.2">
      <c r="H2461" s="2"/>
      <c r="I2461" s="2"/>
      <c r="J2461" s="2"/>
      <c r="K2461" s="2"/>
      <c r="L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  <c r="AJ2461" s="2"/>
      <c r="AK2461" s="2"/>
      <c r="AM2461" s="2"/>
      <c r="AO2461" s="2"/>
      <c r="AP2461" s="2"/>
      <c r="AQ2461" s="2"/>
      <c r="AR2461" s="2"/>
      <c r="AS2461" s="2"/>
      <c r="AT2461" s="2"/>
      <c r="AV2461" s="2"/>
      <c r="AX2461" s="2"/>
      <c r="AZ2461" s="2"/>
      <c r="BA2461" s="2"/>
      <c r="BB2461" s="2"/>
      <c r="BC2461" s="2"/>
      <c r="BD2461" s="2"/>
      <c r="BE2461" s="2"/>
      <c r="BG2461" s="2"/>
      <c r="BH2461" s="2"/>
      <c r="BI2461" s="2"/>
      <c r="BJ2461" s="2"/>
      <c r="BL2461" s="2"/>
      <c r="BN2461" s="2"/>
      <c r="BO2461" s="2"/>
      <c r="BP2461" s="2"/>
      <c r="BQ2461" s="2"/>
      <c r="BR2461" s="2"/>
      <c r="BS2461" s="2"/>
      <c r="BU2461" s="2"/>
      <c r="BV2461" s="2"/>
      <c r="BW2461" s="2"/>
      <c r="BX2461" s="2"/>
      <c r="BY2461" s="2"/>
      <c r="BZ2461" s="2"/>
      <c r="CB2461" s="2"/>
      <c r="CD2461" s="2"/>
      <c r="CE2461" s="2"/>
      <c r="CF2461" s="2"/>
      <c r="CG2461" s="2"/>
      <c r="CI2461" s="2"/>
      <c r="CJ2461" s="2"/>
      <c r="CK2461" s="2"/>
      <c r="CL2461" s="2"/>
      <c r="CM2461" s="2"/>
      <c r="CN2461" s="2"/>
      <c r="CP2461" s="2"/>
      <c r="CQ2461" s="2"/>
      <c r="CR2461" s="2"/>
      <c r="CW2461" s="2"/>
      <c r="CX2461" s="2"/>
    </row>
    <row r="2462" spans="8:102" x14ac:dyDescent="0.2">
      <c r="H2462" s="2"/>
      <c r="I2462" s="2"/>
      <c r="J2462" s="2"/>
      <c r="K2462" s="2"/>
      <c r="L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J2462" s="2"/>
      <c r="AK2462" s="2"/>
      <c r="AM2462" s="2"/>
      <c r="AO2462" s="2"/>
      <c r="AP2462" s="2"/>
      <c r="AQ2462" s="2"/>
      <c r="AR2462" s="2"/>
      <c r="AS2462" s="2"/>
      <c r="AT2462" s="2"/>
      <c r="AV2462" s="2"/>
      <c r="AX2462" s="2"/>
      <c r="AZ2462" s="2"/>
      <c r="BA2462" s="2"/>
      <c r="BB2462" s="2"/>
      <c r="BC2462" s="2"/>
      <c r="BD2462" s="2"/>
      <c r="BE2462" s="2"/>
      <c r="BG2462" s="2"/>
      <c r="BH2462" s="2"/>
      <c r="BI2462" s="2"/>
      <c r="BJ2462" s="2"/>
      <c r="BL2462" s="2"/>
      <c r="BN2462" s="2"/>
      <c r="BO2462" s="2"/>
      <c r="BP2462" s="2"/>
      <c r="BQ2462" s="2"/>
      <c r="BR2462" s="2"/>
      <c r="BS2462" s="2"/>
      <c r="BU2462" s="2"/>
      <c r="BV2462" s="2"/>
      <c r="BW2462" s="2"/>
      <c r="BX2462" s="2"/>
      <c r="BY2462" s="2"/>
      <c r="BZ2462" s="2"/>
      <c r="CB2462" s="2"/>
      <c r="CD2462" s="2"/>
      <c r="CE2462" s="2"/>
      <c r="CF2462" s="2"/>
      <c r="CG2462" s="2"/>
      <c r="CI2462" s="2"/>
      <c r="CJ2462" s="2"/>
      <c r="CK2462" s="2"/>
      <c r="CL2462" s="2"/>
      <c r="CM2462" s="2"/>
      <c r="CN2462" s="2"/>
      <c r="CP2462" s="2"/>
      <c r="CQ2462" s="2"/>
      <c r="CR2462" s="2"/>
      <c r="CW2462" s="2"/>
      <c r="CX2462" s="2"/>
    </row>
    <row r="2463" spans="8:102" ht="12.95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D2463" s="2"/>
      <c r="AE2463" s="2"/>
      <c r="AF2463" s="2"/>
      <c r="AG2463" s="2"/>
      <c r="AH2463" s="2"/>
      <c r="AJ2463" s="2"/>
      <c r="AK2463" s="2"/>
      <c r="AM2463" s="2"/>
      <c r="AO2463" s="2"/>
      <c r="AP2463" s="2"/>
      <c r="AS2463" s="2"/>
      <c r="AV2463" s="2"/>
      <c r="AX2463" s="2"/>
      <c r="AZ2463" s="2"/>
      <c r="BA2463" s="2"/>
      <c r="BB2463" s="2"/>
      <c r="BC2463" s="2"/>
      <c r="BE2463" s="2"/>
      <c r="BG2463" s="2"/>
      <c r="BH2463" s="2"/>
      <c r="BI2463" s="2"/>
      <c r="BJ2463" s="2"/>
      <c r="BL2463" s="2"/>
      <c r="BN2463" s="2"/>
      <c r="BO2463" s="2"/>
      <c r="BP2463" s="2"/>
      <c r="BQ2463" s="2"/>
      <c r="BR2463" s="2"/>
      <c r="BS2463" s="2"/>
      <c r="BV2463" s="2"/>
      <c r="BW2463" s="2"/>
      <c r="BX2463" s="2"/>
      <c r="BY2463" s="2"/>
      <c r="BZ2463" s="2"/>
      <c r="CD2463" s="2"/>
      <c r="CE2463" s="2"/>
      <c r="CF2463" s="2"/>
      <c r="CG2463" s="2"/>
      <c r="CJ2463" s="2"/>
      <c r="CK2463" s="2"/>
      <c r="CL2463" s="2"/>
      <c r="CM2463" s="2"/>
      <c r="CN2463" s="2"/>
      <c r="CR2463" s="2"/>
      <c r="CW2463" s="2"/>
      <c r="CX2463" s="2"/>
    </row>
    <row r="2464" spans="8:102" ht="12.95" customHeight="1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V2464" s="2"/>
      <c r="W2464" s="2"/>
      <c r="X2464" s="2"/>
      <c r="Y2464" s="2"/>
      <c r="Z2464" s="2"/>
      <c r="AA2464" s="2"/>
      <c r="AD2464" s="2"/>
      <c r="AE2464" s="2"/>
      <c r="AF2464" s="2"/>
      <c r="AG2464" s="2"/>
      <c r="AH2464" s="2"/>
      <c r="AJ2464" s="2"/>
      <c r="AK2464" s="2"/>
      <c r="AM2464" s="2"/>
      <c r="AO2464" s="2"/>
      <c r="AP2464" s="2"/>
      <c r="AS2464" s="2"/>
      <c r="AV2464" s="2"/>
      <c r="AX2464" s="2"/>
      <c r="AZ2464" s="2"/>
      <c r="BA2464" s="2"/>
      <c r="BB2464" s="2"/>
      <c r="BC2464" s="2"/>
      <c r="BE2464" s="2"/>
      <c r="BG2464" s="2"/>
      <c r="BH2464" s="2"/>
      <c r="BI2464" s="2"/>
      <c r="BJ2464" s="2"/>
      <c r="BL2464" s="2"/>
      <c r="BO2464" s="2"/>
      <c r="BP2464" s="2"/>
      <c r="BQ2464" s="2"/>
      <c r="BR2464" s="2"/>
      <c r="BS2464" s="2"/>
      <c r="BV2464" s="2"/>
      <c r="BW2464" s="2"/>
      <c r="BX2464" s="2"/>
      <c r="BY2464" s="2"/>
      <c r="BZ2464" s="2"/>
      <c r="CD2464" s="2"/>
      <c r="CE2464" s="2"/>
      <c r="CF2464" s="2"/>
      <c r="CG2464" s="2"/>
      <c r="CJ2464" s="2"/>
      <c r="CK2464" s="2"/>
      <c r="CL2464" s="2"/>
      <c r="CM2464" s="2"/>
      <c r="CN2464" s="2"/>
      <c r="CR2464" s="2"/>
      <c r="CW2464" s="2"/>
      <c r="CX2464" s="2"/>
    </row>
    <row r="2465" spans="8:128" ht="12.95" customHeight="1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V2465" s="2"/>
      <c r="W2465" s="2"/>
      <c r="X2465" s="2"/>
      <c r="Y2465" s="2"/>
      <c r="Z2465" s="2"/>
      <c r="AA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S2465" s="2"/>
      <c r="AV2465" s="2"/>
      <c r="AX2465" s="2"/>
      <c r="AZ2465" s="2"/>
      <c r="BA2465" s="2"/>
      <c r="BB2465" s="2"/>
      <c r="BC2465" s="2"/>
      <c r="BE2465" s="2"/>
      <c r="BG2465" s="2"/>
      <c r="BH2465" s="2"/>
      <c r="BI2465" s="2"/>
      <c r="BJ2465" s="2"/>
      <c r="BL2465" s="2"/>
      <c r="BO2465" s="2"/>
      <c r="BP2465" s="2"/>
      <c r="BQ2465" s="2"/>
      <c r="BR2465" s="2"/>
      <c r="BS2465" s="2"/>
      <c r="BV2465" s="2"/>
      <c r="BW2465" s="2"/>
      <c r="BX2465" s="2"/>
      <c r="BY2465" s="2"/>
      <c r="BZ2465" s="2"/>
      <c r="CD2465" s="2"/>
      <c r="CE2465" s="2"/>
      <c r="CF2465" s="2"/>
      <c r="CG2465" s="2"/>
      <c r="CJ2465" s="2"/>
      <c r="CK2465" s="2"/>
      <c r="CL2465" s="2"/>
      <c r="CM2465" s="2"/>
      <c r="CN2465" s="2"/>
      <c r="CR2465" s="2"/>
      <c r="CW2465" s="2"/>
      <c r="CX2465" s="2"/>
    </row>
    <row r="2466" spans="8:128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V2466" s="2"/>
      <c r="W2466" s="2"/>
      <c r="X2466" s="2"/>
      <c r="Y2466" s="2"/>
      <c r="Z2466" s="2"/>
      <c r="AA2466" s="2"/>
      <c r="AD2466" s="2"/>
      <c r="AE2466" s="2"/>
      <c r="AG2466" s="2"/>
      <c r="AH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R2466" s="2"/>
      <c r="CW2466" s="2"/>
      <c r="CX2466" s="2"/>
    </row>
    <row r="2467" spans="8:128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R2467" s="2"/>
      <c r="CW2467" s="2"/>
      <c r="CX2467" s="2"/>
    </row>
    <row r="2468" spans="8:128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G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R2468" s="2"/>
      <c r="CW2468" s="2"/>
      <c r="CX2468" s="2"/>
    </row>
    <row r="2469" spans="8:128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28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28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28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Y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28" x14ac:dyDescent="0.2">
      <c r="H2473" s="2"/>
      <c r="I2473" s="2"/>
      <c r="J2473" s="2"/>
      <c r="K2473" s="2"/>
      <c r="N2473" s="2"/>
      <c r="O2473" s="2"/>
      <c r="P2473" s="2"/>
      <c r="Q2473" s="2"/>
      <c r="R2473" s="2"/>
      <c r="S2473" s="2"/>
      <c r="T2473" s="2"/>
      <c r="V2473" s="2"/>
      <c r="W2473" s="2"/>
      <c r="Y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28" x14ac:dyDescent="0.2">
      <c r="H2474" s="2"/>
      <c r="I2474" s="2"/>
      <c r="J2474" s="2"/>
      <c r="K2474" s="2"/>
      <c r="N2474" s="2"/>
      <c r="O2474" s="2"/>
      <c r="P2474" s="2"/>
      <c r="Q2474" s="2"/>
      <c r="R2474" s="2"/>
      <c r="S2474" s="2"/>
      <c r="T2474" s="2"/>
      <c r="V2474" s="2"/>
      <c r="W2474" s="2"/>
      <c r="Y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28" x14ac:dyDescent="0.2">
      <c r="H2475" s="2"/>
      <c r="O2475" s="2"/>
      <c r="S2475" s="2"/>
      <c r="T2475" s="2"/>
      <c r="V2475" s="2"/>
      <c r="Y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28" x14ac:dyDescent="0.2">
      <c r="H2476" s="2"/>
      <c r="S2476" s="2"/>
      <c r="T2476" s="2"/>
      <c r="V2476" s="2"/>
      <c r="Y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28" x14ac:dyDescent="0.2">
      <c r="S2477" s="2"/>
      <c r="T2477" s="2"/>
      <c r="V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J2477" s="2"/>
      <c r="BL2477" s="2"/>
      <c r="BO2477" s="2"/>
      <c r="BP2477" s="2"/>
      <c r="BQ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28" x14ac:dyDescent="0.2">
      <c r="S2478" s="2"/>
      <c r="T2478" s="2"/>
      <c r="V2478" s="2"/>
      <c r="Y2478" s="2"/>
      <c r="AG2478" s="2"/>
      <c r="AJ2478" s="2"/>
      <c r="AK2478" s="2"/>
      <c r="AM2478" s="2"/>
      <c r="AO2478" s="2"/>
      <c r="AP2478" s="2"/>
      <c r="AZ2478" s="2"/>
      <c r="BA2478" s="2"/>
      <c r="BH2478" s="2"/>
      <c r="BO2478" s="2"/>
      <c r="BP2478" s="2"/>
      <c r="CD2478" s="2"/>
      <c r="CE2478" s="2"/>
      <c r="CF2478" s="2"/>
      <c r="CW2478" s="2"/>
      <c r="CX2478" s="2"/>
    </row>
    <row r="2479" spans="8:128" x14ac:dyDescent="0.2">
      <c r="AG2479" s="2"/>
      <c r="AK2479" s="2"/>
      <c r="AM2479" s="2"/>
      <c r="AP2479" s="2"/>
      <c r="AZ2479" s="2"/>
      <c r="BA2479" s="2"/>
      <c r="BO2479" s="2"/>
      <c r="BP2479" s="2"/>
      <c r="CD2479" s="2"/>
      <c r="CE2479" s="2"/>
      <c r="CF2479" s="2"/>
      <c r="CW2479" s="2"/>
    </row>
    <row r="2480" spans="8:128" x14ac:dyDescent="0.2">
      <c r="H2480" s="47"/>
      <c r="I2480" s="47"/>
      <c r="J2480" s="47"/>
      <c r="K2480" s="47"/>
      <c r="L2480" s="47"/>
      <c r="M2480" s="47"/>
      <c r="N2480" s="47"/>
      <c r="O2480" s="47"/>
      <c r="P2480" s="47"/>
      <c r="Q2480" s="47"/>
      <c r="R2480" s="47"/>
      <c r="S2480" s="47"/>
      <c r="T2480" s="47"/>
      <c r="U2480" s="47"/>
      <c r="V2480" s="47"/>
      <c r="W2480" s="47"/>
      <c r="X2480" s="47"/>
      <c r="Y2480" s="47"/>
      <c r="Z2480" s="47"/>
      <c r="AA2480" s="47"/>
      <c r="AB2480" s="47"/>
      <c r="AC2480" s="47"/>
      <c r="AD2480" s="47"/>
      <c r="AE2480" s="47"/>
      <c r="AF2480" s="47"/>
      <c r="AG2480" s="47"/>
      <c r="AH2480" s="47"/>
      <c r="AI2480" s="47"/>
      <c r="AJ2480" s="47"/>
      <c r="AK2480" s="47"/>
      <c r="AL2480" s="47"/>
      <c r="AM2480" s="47"/>
      <c r="AN2480" s="47"/>
      <c r="AO2480" s="47"/>
      <c r="AP2480" s="47"/>
      <c r="AQ2480" s="47"/>
      <c r="AR2480" s="47"/>
      <c r="AS2480" s="47"/>
      <c r="AT2480" s="47"/>
      <c r="AU2480" s="47"/>
      <c r="AV2480" s="47"/>
      <c r="AW2480" s="47"/>
      <c r="AX2480" s="47"/>
      <c r="AY2480" s="47"/>
      <c r="AZ2480" s="47"/>
      <c r="BA2480" s="47"/>
      <c r="BB2480" s="47"/>
      <c r="BC2480" s="47"/>
      <c r="BD2480" s="47"/>
      <c r="BE2480" s="47"/>
      <c r="BF2480" s="47"/>
      <c r="BG2480" s="47"/>
      <c r="BH2480" s="47"/>
      <c r="BI2480" s="47"/>
      <c r="BJ2480" s="47"/>
      <c r="BK2480" s="47"/>
      <c r="BL2480" s="47"/>
      <c r="BM2480" s="47"/>
      <c r="BN2480" s="47"/>
      <c r="BO2480" s="47"/>
      <c r="BP2480" s="47"/>
      <c r="BQ2480" s="47"/>
      <c r="BR2480" s="47"/>
      <c r="BS2480" s="47"/>
      <c r="BT2480" s="47"/>
      <c r="BU2480" s="47"/>
      <c r="BV2480" s="47"/>
      <c r="BW2480" s="47"/>
      <c r="BX2480" s="47"/>
      <c r="BY2480" s="47"/>
      <c r="BZ2480" s="47"/>
      <c r="CA2480" s="47"/>
      <c r="CB2480" s="47"/>
      <c r="CC2480" s="47"/>
      <c r="CD2480" s="47"/>
      <c r="CE2480" s="47"/>
      <c r="CF2480" s="47"/>
      <c r="CG2480" s="47"/>
      <c r="CH2480" s="47"/>
      <c r="CI2480" s="47"/>
      <c r="CJ2480" s="47"/>
      <c r="CK2480" s="47"/>
      <c r="CL2480" s="47"/>
      <c r="CM2480" s="47"/>
      <c r="CN2480" s="47"/>
      <c r="CO2480" s="47"/>
      <c r="CP2480" s="47"/>
      <c r="CQ2480" s="47"/>
      <c r="CR2480" s="47"/>
      <c r="CS2480" s="47"/>
      <c r="CT2480" s="47"/>
      <c r="CU2480" s="47"/>
      <c r="CV2480" s="47"/>
      <c r="CW2480" s="47"/>
      <c r="CX2480" s="47"/>
      <c r="CY2480" s="47">
        <f t="shared" ref="CY2480:DG2480" si="8">SUM(CY2460:CY2479)</f>
        <v>0</v>
      </c>
      <c r="CZ2480" s="47">
        <f t="shared" si="8"/>
        <v>0</v>
      </c>
      <c r="DA2480" s="47">
        <f t="shared" si="8"/>
        <v>0</v>
      </c>
      <c r="DB2480" s="47">
        <f t="shared" si="8"/>
        <v>0</v>
      </c>
      <c r="DC2480" s="47">
        <f t="shared" si="8"/>
        <v>0</v>
      </c>
      <c r="DD2480" s="47">
        <f t="shared" si="8"/>
        <v>0</v>
      </c>
      <c r="DE2480" s="47">
        <f t="shared" si="8"/>
        <v>0</v>
      </c>
      <c r="DF2480" s="47">
        <f t="shared" si="8"/>
        <v>0</v>
      </c>
      <c r="DG2480" s="47">
        <f t="shared" si="8"/>
        <v>0</v>
      </c>
      <c r="DH2480" s="47"/>
      <c r="DI2480" s="47"/>
      <c r="DJ2480" s="47"/>
      <c r="DK2480" s="47"/>
      <c r="DL2480" s="47"/>
      <c r="DM2480" s="47"/>
      <c r="DN2480" s="47"/>
      <c r="DO2480" s="47"/>
      <c r="DP2480" s="47"/>
      <c r="DQ2480" s="47"/>
      <c r="DR2480" s="47"/>
      <c r="DS2480" s="47"/>
      <c r="DT2480" s="47"/>
      <c r="DU2480" s="47"/>
      <c r="DV2480" s="47"/>
      <c r="DW2480" s="47"/>
      <c r="DX2480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8"/>
  <sheetViews>
    <sheetView showGridLines="0" zoomScale="140" zoomScaleNormal="140" workbookViewId="0">
      <selection activeCell="E40" sqref="E40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13" x14ac:dyDescent="0.2">
      <c r="A1" s="20"/>
      <c r="B1" s="20"/>
      <c r="C1" s="20"/>
      <c r="D1" s="20"/>
      <c r="E1" s="20"/>
      <c r="F1" s="20"/>
    </row>
    <row r="2" spans="1:13" x14ac:dyDescent="0.2">
      <c r="A2" s="464" t="s">
        <v>313</v>
      </c>
      <c r="B2" s="464"/>
      <c r="C2" s="464"/>
      <c r="D2" s="464"/>
      <c r="E2" s="464"/>
      <c r="F2" s="464"/>
    </row>
    <row r="3" spans="1:13" x14ac:dyDescent="0.2">
      <c r="A3" s="465" t="s">
        <v>59</v>
      </c>
      <c r="B3" s="465"/>
      <c r="C3" s="465"/>
      <c r="D3" s="465"/>
      <c r="E3" s="465"/>
      <c r="F3" s="465"/>
    </row>
    <row r="4" spans="1:13" x14ac:dyDescent="0.2">
      <c r="A4" s="465" t="s">
        <v>130</v>
      </c>
      <c r="B4" s="465"/>
      <c r="C4" s="465"/>
      <c r="D4" s="465"/>
      <c r="E4" s="465"/>
      <c r="F4" s="465"/>
    </row>
    <row r="5" spans="1:13" x14ac:dyDescent="0.2">
      <c r="A5" s="465" t="s">
        <v>135</v>
      </c>
      <c r="B5" s="465"/>
      <c r="C5" s="465"/>
      <c r="D5" s="465"/>
      <c r="E5" s="465"/>
      <c r="F5" s="465"/>
    </row>
    <row r="6" spans="1:13" x14ac:dyDescent="0.2">
      <c r="A6" s="204" t="s">
        <v>136</v>
      </c>
      <c r="B6" s="202"/>
      <c r="C6" s="202"/>
      <c r="D6" s="202"/>
      <c r="E6" s="202"/>
      <c r="F6" s="202"/>
    </row>
    <row r="7" spans="1:13" x14ac:dyDescent="0.2">
      <c r="A7" s="465" t="s">
        <v>124</v>
      </c>
      <c r="B7" s="465"/>
      <c r="C7" s="465"/>
      <c r="D7" s="465"/>
      <c r="E7" s="465"/>
      <c r="F7" s="465"/>
    </row>
    <row r="8" spans="1:13" x14ac:dyDescent="0.2">
      <c r="A8" s="172" t="s">
        <v>234</v>
      </c>
      <c r="B8" s="157"/>
      <c r="C8" s="157"/>
      <c r="D8" s="157"/>
      <c r="E8" s="157"/>
      <c r="F8" s="157"/>
    </row>
    <row r="9" spans="1:13" ht="13.5" thickBot="1" x14ac:dyDescent="0.25">
      <c r="A9" s="21"/>
      <c r="B9" s="21"/>
      <c r="C9" s="21"/>
      <c r="D9" s="171"/>
      <c r="E9" s="21"/>
      <c r="F9" s="21"/>
      <c r="G9" s="40"/>
    </row>
    <row r="10" spans="1:13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0" t="s">
        <v>17</v>
      </c>
      <c r="G10" s="211"/>
      <c r="H10" s="40"/>
      <c r="I10" s="40"/>
      <c r="J10" s="40"/>
      <c r="K10" s="40"/>
      <c r="L10" s="40"/>
      <c r="M10" s="40"/>
    </row>
    <row r="11" spans="1:13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3"/>
      <c r="H11" s="40"/>
      <c r="I11" s="40"/>
      <c r="J11" s="40"/>
      <c r="K11" s="40"/>
      <c r="L11" s="40"/>
      <c r="M11" s="40"/>
    </row>
    <row r="12" spans="1:13" x14ac:dyDescent="0.2">
      <c r="A12" s="28">
        <v>51</v>
      </c>
      <c r="B12" s="29" t="s">
        <v>71</v>
      </c>
      <c r="C12" s="174">
        <f>SUM(C13+C16+C18)</f>
        <v>6082.4250000000002</v>
      </c>
      <c r="D12" s="174">
        <f>SUM(D13+D16+D18)</f>
        <v>1901.625</v>
      </c>
      <c r="E12" s="174">
        <f>SUM(E13+E16+E18)</f>
        <v>0</v>
      </c>
      <c r="F12" s="174">
        <f>SUM(F13+F16+F18)</f>
        <v>7984.05</v>
      </c>
      <c r="H12" s="40"/>
      <c r="I12" s="40"/>
      <c r="J12" s="40"/>
      <c r="K12" s="40"/>
      <c r="L12" s="40"/>
      <c r="M12" s="40"/>
    </row>
    <row r="13" spans="1:13" x14ac:dyDescent="0.2">
      <c r="A13" s="30">
        <v>511</v>
      </c>
      <c r="B13" s="31" t="s">
        <v>153</v>
      </c>
      <c r="C13" s="163">
        <f>SUM(C14:C15)</f>
        <v>5327.55</v>
      </c>
      <c r="D13" s="163">
        <f>SUM(D14:D15)</f>
        <v>1650</v>
      </c>
      <c r="E13" s="163">
        <f>SUM(E14:E15)</f>
        <v>0</v>
      </c>
      <c r="F13" s="163">
        <f>SUM(F14:F15)</f>
        <v>6977.55</v>
      </c>
      <c r="H13" s="40"/>
      <c r="I13" s="40"/>
      <c r="J13" s="40"/>
      <c r="K13" s="40"/>
      <c r="L13" s="40"/>
      <c r="M13" s="40"/>
    </row>
    <row r="14" spans="1:13" x14ac:dyDescent="0.2">
      <c r="A14" s="32">
        <v>51101</v>
      </c>
      <c r="B14" s="33" t="s">
        <v>72</v>
      </c>
      <c r="C14" s="164">
        <f>F14-D14</f>
        <v>4950</v>
      </c>
      <c r="D14" s="164">
        <f>[1]COMUNICACIONES!$I$13*3</f>
        <v>1650</v>
      </c>
      <c r="E14" s="164"/>
      <c r="F14" s="164">
        <f>+[2]COMUNICACIONES!$L$13</f>
        <v>6600</v>
      </c>
      <c r="H14" s="40"/>
      <c r="I14" s="40"/>
      <c r="J14" s="40"/>
      <c r="K14" s="40"/>
      <c r="L14" s="40"/>
      <c r="M14" s="40"/>
    </row>
    <row r="15" spans="1:13" x14ac:dyDescent="0.2">
      <c r="A15" s="32">
        <v>51103</v>
      </c>
      <c r="B15" s="38" t="s">
        <v>73</v>
      </c>
      <c r="C15" s="164">
        <v>377.55</v>
      </c>
      <c r="D15" s="164"/>
      <c r="E15" s="164"/>
      <c r="F15" s="164">
        <f>+[2]COMUNICACIONES!$M$21</f>
        <v>377.55</v>
      </c>
      <c r="H15" s="40"/>
      <c r="I15" s="40"/>
      <c r="J15" s="40"/>
      <c r="K15" s="40"/>
      <c r="L15" s="40"/>
      <c r="M15" s="40"/>
    </row>
    <row r="16" spans="1:13" x14ac:dyDescent="0.2">
      <c r="A16" s="30">
        <v>514</v>
      </c>
      <c r="B16" s="29" t="s">
        <v>76</v>
      </c>
      <c r="C16" s="163">
        <f>SUM(C17)</f>
        <v>420.75</v>
      </c>
      <c r="D16" s="163">
        <f t="shared" ref="D16:F16" si="0">SUM(D17)</f>
        <v>140.25</v>
      </c>
      <c r="E16" s="163">
        <f t="shared" si="0"/>
        <v>0</v>
      </c>
      <c r="F16" s="163">
        <f t="shared" si="0"/>
        <v>561</v>
      </c>
      <c r="H16" s="40"/>
      <c r="I16" s="40"/>
      <c r="J16" s="40"/>
      <c r="K16" s="40"/>
      <c r="L16" s="40"/>
      <c r="M16" s="40"/>
    </row>
    <row r="17" spans="1:13" x14ac:dyDescent="0.2">
      <c r="A17" s="35">
        <v>51401</v>
      </c>
      <c r="B17" s="38" t="s">
        <v>77</v>
      </c>
      <c r="C17" s="164">
        <f>F17-D17</f>
        <v>420.75</v>
      </c>
      <c r="D17" s="164">
        <v>140.25</v>
      </c>
      <c r="E17" s="164"/>
      <c r="F17" s="164">
        <f>+[2]COMUNICACIONES!$L$17+[2]COMUNICACIONES!$L$19</f>
        <v>561</v>
      </c>
      <c r="H17" s="40"/>
      <c r="I17" s="40"/>
      <c r="J17" s="40"/>
      <c r="K17" s="40"/>
      <c r="L17" s="40"/>
      <c r="M17" s="40"/>
    </row>
    <row r="18" spans="1:13" x14ac:dyDescent="0.2">
      <c r="A18" s="30">
        <v>515</v>
      </c>
      <c r="B18" s="37" t="s">
        <v>78</v>
      </c>
      <c r="C18" s="163">
        <f>SUM(C19:C19)</f>
        <v>334.125</v>
      </c>
      <c r="D18" s="163">
        <f>SUM(D19:D19)</f>
        <v>111.375</v>
      </c>
      <c r="E18" s="163">
        <f>SUM(E19:E19)</f>
        <v>0</v>
      </c>
      <c r="F18" s="163">
        <f>SUM(F19:F19)</f>
        <v>445.5</v>
      </c>
      <c r="H18" s="40"/>
      <c r="I18" s="40"/>
      <c r="J18" s="40"/>
      <c r="K18" s="40"/>
      <c r="L18" s="40"/>
      <c r="M18" s="40"/>
    </row>
    <row r="19" spans="1:13" x14ac:dyDescent="0.2">
      <c r="A19" s="35">
        <v>51501</v>
      </c>
      <c r="B19" s="38" t="s">
        <v>77</v>
      </c>
      <c r="C19" s="164">
        <f>F19-D19</f>
        <v>334.125</v>
      </c>
      <c r="D19" s="164">
        <f>[1]COMUNICACIONES!$J$13*3</f>
        <v>111.375</v>
      </c>
      <c r="E19" s="164"/>
      <c r="F19" s="164">
        <f>+[2]COMUNICACIONES!$L$18</f>
        <v>445.5</v>
      </c>
      <c r="H19" s="40"/>
      <c r="I19" s="40"/>
      <c r="J19" s="40"/>
      <c r="K19" s="40"/>
      <c r="L19" s="40"/>
      <c r="M19" s="40"/>
    </row>
    <row r="20" spans="1:13" x14ac:dyDescent="0.2">
      <c r="A20" s="30">
        <v>54</v>
      </c>
      <c r="B20" s="37" t="s">
        <v>80</v>
      </c>
      <c r="C20" s="51">
        <f>SUM(C21+C27+C31)</f>
        <v>2894.7</v>
      </c>
      <c r="D20" s="51">
        <f>SUM(D21+D27+D31)</f>
        <v>21500</v>
      </c>
      <c r="E20" s="51">
        <f>SUM(E21+E27+E31)</f>
        <v>0</v>
      </c>
      <c r="F20" s="51">
        <f>SUM(F21+F27+F31)</f>
        <v>24394.7</v>
      </c>
      <c r="H20" s="40"/>
      <c r="I20" s="40"/>
      <c r="J20" s="40"/>
      <c r="K20" s="40"/>
      <c r="L20" s="40"/>
      <c r="M20" s="40"/>
    </row>
    <row r="21" spans="1:13" x14ac:dyDescent="0.2">
      <c r="A21" s="30">
        <v>541</v>
      </c>
      <c r="B21" s="37" t="s">
        <v>164</v>
      </c>
      <c r="C21" s="51">
        <f>SUM(C22:C26)</f>
        <v>2394.6999999999998</v>
      </c>
      <c r="D21" s="51">
        <f>SUM(D22:D26)</f>
        <v>0</v>
      </c>
      <c r="E21" s="51">
        <f>SUM(E22:E26)</f>
        <v>0</v>
      </c>
      <c r="F21" s="51">
        <f>SUM(F22:F26)</f>
        <v>2394.6999999999998</v>
      </c>
      <c r="G21" s="184"/>
      <c r="H21" s="40"/>
      <c r="I21" s="40"/>
      <c r="J21" s="40"/>
      <c r="K21" s="40"/>
      <c r="L21" s="40"/>
      <c r="M21" s="40"/>
    </row>
    <row r="22" spans="1:13" x14ac:dyDescent="0.2">
      <c r="A22" s="35">
        <v>54101</v>
      </c>
      <c r="B22" s="38" t="s">
        <v>257</v>
      </c>
      <c r="C22" s="52">
        <v>800</v>
      </c>
      <c r="D22" s="52"/>
      <c r="E22" s="52"/>
      <c r="F22" s="52">
        <f>SUM(C22:E22)</f>
        <v>800</v>
      </c>
      <c r="G22" s="230"/>
      <c r="H22" s="40"/>
      <c r="I22" s="40"/>
      <c r="J22" s="40"/>
      <c r="K22" s="40"/>
      <c r="L22" s="40"/>
      <c r="M22" s="40"/>
    </row>
    <row r="23" spans="1:13" x14ac:dyDescent="0.2">
      <c r="A23" s="35">
        <v>54105</v>
      </c>
      <c r="B23" s="38" t="s">
        <v>84</v>
      </c>
      <c r="C23" s="52">
        <v>300.14999999999998</v>
      </c>
      <c r="D23" s="52"/>
      <c r="E23" s="52"/>
      <c r="F23" s="52">
        <f t="shared" ref="F23:F32" si="1">SUM(C23:E23)</f>
        <v>300.14999999999998</v>
      </c>
      <c r="G23" s="40"/>
      <c r="H23" s="40"/>
      <c r="I23" s="40"/>
      <c r="J23" s="40"/>
      <c r="K23" s="40"/>
      <c r="L23" s="40"/>
      <c r="M23" s="40"/>
    </row>
    <row r="24" spans="1:13" x14ac:dyDescent="0.2">
      <c r="A24" s="35">
        <v>54114</v>
      </c>
      <c r="B24" s="38" t="s">
        <v>88</v>
      </c>
      <c r="C24" s="52">
        <v>300</v>
      </c>
      <c r="D24" s="52"/>
      <c r="E24" s="52"/>
      <c r="F24" s="52">
        <f t="shared" si="1"/>
        <v>300</v>
      </c>
      <c r="G24" s="182"/>
      <c r="H24" s="40"/>
      <c r="I24" s="40"/>
      <c r="J24" s="40"/>
      <c r="K24" s="40"/>
      <c r="L24" s="40"/>
      <c r="M24" s="40"/>
    </row>
    <row r="25" spans="1:13" x14ac:dyDescent="0.2">
      <c r="A25" s="35">
        <v>54115</v>
      </c>
      <c r="B25" s="38" t="s">
        <v>89</v>
      </c>
      <c r="C25" s="52">
        <v>894.55</v>
      </c>
      <c r="D25" s="52"/>
      <c r="E25" s="52"/>
      <c r="F25" s="52">
        <f t="shared" si="1"/>
        <v>894.55</v>
      </c>
      <c r="G25" s="183"/>
      <c r="H25" s="40"/>
      <c r="I25" s="40"/>
      <c r="J25" s="40"/>
      <c r="K25" s="40"/>
      <c r="L25" s="40"/>
      <c r="M25" s="40"/>
    </row>
    <row r="26" spans="1:13" x14ac:dyDescent="0.2">
      <c r="A26" s="35">
        <v>54119</v>
      </c>
      <c r="B26" s="38" t="s">
        <v>252</v>
      </c>
      <c r="C26" s="52">
        <v>100</v>
      </c>
      <c r="D26" s="52"/>
      <c r="E26" s="52"/>
      <c r="F26" s="52">
        <f t="shared" si="1"/>
        <v>100</v>
      </c>
      <c r="G26" s="183"/>
      <c r="H26" s="40"/>
      <c r="I26" s="40"/>
      <c r="J26" s="40"/>
      <c r="K26" s="40"/>
      <c r="L26" s="40"/>
      <c r="M26" s="40"/>
    </row>
    <row r="27" spans="1:13" x14ac:dyDescent="0.2">
      <c r="A27" s="30">
        <v>543</v>
      </c>
      <c r="B27" s="37" t="s">
        <v>155</v>
      </c>
      <c r="C27" s="51">
        <f>SUM(C28:C30)</f>
        <v>400</v>
      </c>
      <c r="D27" s="51">
        <f>SUM(D28:D30)</f>
        <v>21500</v>
      </c>
      <c r="E27" s="51">
        <f>SUM(E28:E30)</f>
        <v>0</v>
      </c>
      <c r="F27" s="51">
        <f>SUM(F28:F30)</f>
        <v>21900</v>
      </c>
      <c r="G27" s="39"/>
      <c r="H27" s="40"/>
      <c r="I27" s="40"/>
      <c r="J27" s="40"/>
      <c r="K27" s="40"/>
      <c r="L27" s="40"/>
      <c r="M27" s="40"/>
    </row>
    <row r="28" spans="1:13" x14ac:dyDescent="0.2">
      <c r="A28" s="35">
        <v>54301</v>
      </c>
      <c r="B28" s="38" t="s">
        <v>95</v>
      </c>
      <c r="C28" s="52">
        <v>400</v>
      </c>
      <c r="D28" s="52"/>
      <c r="E28" s="52"/>
      <c r="F28" s="52">
        <f t="shared" si="1"/>
        <v>400</v>
      </c>
      <c r="G28" s="221"/>
      <c r="H28" s="40"/>
      <c r="I28" s="40"/>
      <c r="J28" s="40"/>
      <c r="K28" s="40"/>
      <c r="L28" s="40"/>
      <c r="M28" s="40"/>
    </row>
    <row r="29" spans="1:13" x14ac:dyDescent="0.2">
      <c r="A29" s="35">
        <v>54305</v>
      </c>
      <c r="B29" s="38" t="s">
        <v>97</v>
      </c>
      <c r="C29" s="52"/>
      <c r="D29" s="52">
        <v>6500</v>
      </c>
      <c r="E29" s="52"/>
      <c r="F29" s="52">
        <f t="shared" si="1"/>
        <v>6500</v>
      </c>
      <c r="G29" s="182"/>
      <c r="H29" s="40"/>
      <c r="I29" s="40"/>
      <c r="J29" s="40"/>
      <c r="K29" s="40"/>
      <c r="L29" s="40"/>
      <c r="M29" s="40"/>
    </row>
    <row r="30" spans="1:13" x14ac:dyDescent="0.2">
      <c r="A30" s="35">
        <v>54313</v>
      </c>
      <c r="B30" s="38" t="s">
        <v>128</v>
      </c>
      <c r="C30" s="164"/>
      <c r="D30" s="52">
        <v>15000</v>
      </c>
      <c r="E30" s="52"/>
      <c r="F30" s="52">
        <f t="shared" si="1"/>
        <v>15000</v>
      </c>
      <c r="G30" s="183"/>
      <c r="H30" s="40"/>
      <c r="I30" s="40"/>
      <c r="J30" s="40"/>
      <c r="K30" s="40"/>
      <c r="L30" s="40"/>
      <c r="M30" s="40"/>
    </row>
    <row r="31" spans="1:13" x14ac:dyDescent="0.2">
      <c r="A31" s="30">
        <v>544</v>
      </c>
      <c r="B31" s="37" t="s">
        <v>156</v>
      </c>
      <c r="C31" s="51">
        <f>SUM(C32)</f>
        <v>100</v>
      </c>
      <c r="D31" s="51">
        <f t="shared" ref="D31:F31" si="2">SUM(D32)</f>
        <v>0</v>
      </c>
      <c r="E31" s="51">
        <f t="shared" si="2"/>
        <v>0</v>
      </c>
      <c r="F31" s="51">
        <f t="shared" si="2"/>
        <v>100</v>
      </c>
      <c r="G31" s="182"/>
      <c r="H31" s="40"/>
      <c r="I31" s="40"/>
      <c r="J31" s="40"/>
      <c r="K31" s="40"/>
      <c r="L31" s="40"/>
      <c r="M31" s="40"/>
    </row>
    <row r="32" spans="1:13" x14ac:dyDescent="0.2">
      <c r="A32" s="35">
        <v>54401</v>
      </c>
      <c r="B32" s="38" t="s">
        <v>101</v>
      </c>
      <c r="C32" s="52">
        <v>100</v>
      </c>
      <c r="D32" s="52"/>
      <c r="E32" s="52"/>
      <c r="F32" s="52">
        <f t="shared" si="1"/>
        <v>100</v>
      </c>
      <c r="G32" s="183"/>
      <c r="H32" s="40"/>
      <c r="I32" s="40"/>
      <c r="J32" s="40"/>
      <c r="K32" s="40"/>
      <c r="L32" s="40"/>
      <c r="M32" s="40"/>
    </row>
    <row r="33" spans="1:13" x14ac:dyDescent="0.2">
      <c r="A33" s="30">
        <v>55</v>
      </c>
      <c r="B33" s="37" t="s">
        <v>104</v>
      </c>
      <c r="C33" s="51">
        <f>SUM(C34)</f>
        <v>55</v>
      </c>
      <c r="D33" s="51">
        <f t="shared" ref="D33:F33" si="3">SUM(D34)</f>
        <v>0</v>
      </c>
      <c r="E33" s="51">
        <f t="shared" si="3"/>
        <v>0</v>
      </c>
      <c r="F33" s="51">
        <f t="shared" si="3"/>
        <v>55</v>
      </c>
      <c r="G33" s="40"/>
      <c r="H33" s="40"/>
      <c r="I33" s="40"/>
      <c r="J33" s="40"/>
      <c r="K33" s="40"/>
      <c r="L33" s="40"/>
      <c r="M33" s="40"/>
    </row>
    <row r="34" spans="1:13" x14ac:dyDescent="0.2">
      <c r="A34" s="30">
        <v>556</v>
      </c>
      <c r="B34" s="37" t="s">
        <v>158</v>
      </c>
      <c r="C34" s="51">
        <f>SUM(C35:C35)</f>
        <v>55</v>
      </c>
      <c r="D34" s="51">
        <f>SUM(D35:D35)</f>
        <v>0</v>
      </c>
      <c r="E34" s="51">
        <f>SUM(E35:E35)</f>
        <v>0</v>
      </c>
      <c r="F34" s="51">
        <f>SUM(F35:F35)</f>
        <v>55</v>
      </c>
      <c r="G34" s="40"/>
      <c r="H34" s="40"/>
      <c r="I34" s="40"/>
      <c r="J34" s="40"/>
      <c r="K34" s="40"/>
      <c r="L34" s="40"/>
      <c r="M34" s="40"/>
    </row>
    <row r="35" spans="1:13" x14ac:dyDescent="0.2">
      <c r="A35" s="35">
        <v>55601</v>
      </c>
      <c r="B35" s="192" t="s">
        <v>105</v>
      </c>
      <c r="C35" s="52">
        <v>55</v>
      </c>
      <c r="D35" s="52"/>
      <c r="E35" s="52"/>
      <c r="F35" s="52">
        <f t="shared" ref="F35" si="4">SUM(C35:E35)</f>
        <v>55</v>
      </c>
      <c r="G35" s="40"/>
      <c r="H35" s="40"/>
      <c r="I35" s="40"/>
      <c r="J35" s="40"/>
      <c r="K35" s="40"/>
      <c r="L35" s="40"/>
      <c r="M35" s="40"/>
    </row>
    <row r="36" spans="1:13" x14ac:dyDescent="0.2">
      <c r="A36" s="30">
        <v>61</v>
      </c>
      <c r="B36" s="37" t="s">
        <v>110</v>
      </c>
      <c r="C36" s="51">
        <f>SUM(C37)</f>
        <v>580</v>
      </c>
      <c r="D36" s="51">
        <f t="shared" ref="D36:F36" si="5">SUM(D37)</f>
        <v>1500</v>
      </c>
      <c r="E36" s="51">
        <f t="shared" si="5"/>
        <v>0</v>
      </c>
      <c r="F36" s="51">
        <f t="shared" si="5"/>
        <v>2080</v>
      </c>
      <c r="G36" s="40"/>
      <c r="H36" s="40"/>
      <c r="I36" s="40"/>
      <c r="J36" s="40"/>
      <c r="K36" s="40"/>
      <c r="L36" s="40"/>
      <c r="M36" s="40"/>
    </row>
    <row r="37" spans="1:13" x14ac:dyDescent="0.2">
      <c r="A37" s="30">
        <v>611</v>
      </c>
      <c r="B37" s="37" t="s">
        <v>163</v>
      </c>
      <c r="C37" s="51">
        <f>SUM(C38:C39)</f>
        <v>580</v>
      </c>
      <c r="D37" s="51">
        <f>SUM(D38:D39)</f>
        <v>1500</v>
      </c>
      <c r="E37" s="51">
        <f>SUM(E38:E39)</f>
        <v>0</v>
      </c>
      <c r="F37" s="51">
        <f>SUM(F38:F39)</f>
        <v>2080</v>
      </c>
      <c r="G37" s="40"/>
      <c r="H37" s="40"/>
      <c r="I37" s="40"/>
      <c r="J37" s="40"/>
      <c r="K37" s="40"/>
      <c r="L37" s="40"/>
      <c r="M37" s="40"/>
    </row>
    <row r="38" spans="1:13" x14ac:dyDescent="0.2">
      <c r="A38" s="35">
        <v>61101</v>
      </c>
      <c r="B38" s="38" t="s">
        <v>112</v>
      </c>
      <c r="C38" s="52">
        <v>580</v>
      </c>
      <c r="D38" s="52"/>
      <c r="E38" s="52"/>
      <c r="F38" s="52">
        <f t="shared" ref="F38:F39" si="6">SUM(C38:E38)</f>
        <v>580</v>
      </c>
      <c r="G38" s="183"/>
      <c r="H38" s="40"/>
      <c r="I38" s="40"/>
      <c r="J38" s="40"/>
      <c r="K38" s="40"/>
      <c r="L38" s="40"/>
      <c r="M38" s="40"/>
    </row>
    <row r="39" spans="1:13" x14ac:dyDescent="0.2">
      <c r="A39" s="35">
        <v>61104</v>
      </c>
      <c r="B39" s="38" t="s">
        <v>114</v>
      </c>
      <c r="C39" s="52"/>
      <c r="D39" s="52">
        <v>1500</v>
      </c>
      <c r="E39" s="52"/>
      <c r="F39" s="52">
        <f t="shared" si="6"/>
        <v>1500</v>
      </c>
      <c r="G39" s="183"/>
      <c r="H39" s="40"/>
      <c r="I39" s="40"/>
      <c r="J39" s="40"/>
      <c r="K39" s="40"/>
      <c r="L39" s="40"/>
      <c r="M39" s="40"/>
    </row>
    <row r="40" spans="1:13" x14ac:dyDescent="0.2">
      <c r="A40" s="35"/>
      <c r="B40" s="37" t="s">
        <v>119</v>
      </c>
      <c r="C40" s="51">
        <f>SUM(C12+C20+C33+C36)</f>
        <v>9612.125</v>
      </c>
      <c r="D40" s="51">
        <f>SUM(D12+D20+D33+D36)</f>
        <v>24901.625</v>
      </c>
      <c r="E40" s="51">
        <f>SUM(E12+E20+E33+E36)</f>
        <v>0</v>
      </c>
      <c r="F40" s="51">
        <f>SUM(F12+F20+F33+F36)</f>
        <v>34513.75</v>
      </c>
      <c r="G40" s="213"/>
      <c r="H40" s="40"/>
      <c r="I40" s="40"/>
      <c r="J40" s="40"/>
      <c r="K40" s="40"/>
      <c r="L40" s="40"/>
      <c r="M40" s="40"/>
    </row>
    <row r="41" spans="1:13" x14ac:dyDescent="0.2">
      <c r="A41" s="35"/>
      <c r="B41" s="38"/>
      <c r="C41" s="52"/>
      <c r="D41" s="52"/>
      <c r="E41" s="52"/>
      <c r="F41" s="52"/>
      <c r="G41" s="182"/>
      <c r="H41" s="40"/>
      <c r="I41" s="40"/>
      <c r="J41" s="40"/>
      <c r="K41" s="40"/>
      <c r="L41" s="40"/>
      <c r="M41" s="40"/>
    </row>
    <row r="42" spans="1:13" x14ac:dyDescent="0.2">
      <c r="A42" s="30"/>
      <c r="B42" s="37" t="s">
        <v>120</v>
      </c>
      <c r="C42" s="51">
        <f>SUM(C12+C20+C33+C36)</f>
        <v>9612.125</v>
      </c>
      <c r="D42" s="51">
        <f>SUM(D12+D20+D33+D36)</f>
        <v>24901.625</v>
      </c>
      <c r="E42" s="51">
        <f>SUM(E12+E20+E33+E36)</f>
        <v>0</v>
      </c>
      <c r="F42" s="51">
        <f>SUM(F12+F20+F33+F36)</f>
        <v>34513.75</v>
      </c>
      <c r="G42" s="54"/>
      <c r="H42" s="40"/>
      <c r="I42" s="40"/>
      <c r="J42" s="40"/>
      <c r="K42" s="40"/>
      <c r="L42" s="40"/>
      <c r="M42" s="40"/>
    </row>
    <row r="43" spans="1:13" x14ac:dyDescent="0.2">
      <c r="A43" s="30"/>
      <c r="B43" s="37" t="s">
        <v>121</v>
      </c>
      <c r="C43" s="51">
        <f>SUM(C13+C16+C18+C21+C27+C31+C34+C37)</f>
        <v>9612.125</v>
      </c>
      <c r="D43" s="51">
        <f>SUM(D13+D16+D18+D21+D27+D31+D34+D37)</f>
        <v>24901.625</v>
      </c>
      <c r="E43" s="51">
        <f>SUM(E13+E16+E18+E21+E27+E31+E34+E37)</f>
        <v>0</v>
      </c>
      <c r="F43" s="51">
        <f>SUM(F13+F16+F18+F21+F27+F31+F34+F37)</f>
        <v>34513.75</v>
      </c>
      <c r="G43" s="54"/>
      <c r="H43" s="40"/>
      <c r="I43" s="40"/>
      <c r="J43" s="40"/>
      <c r="K43" s="40"/>
      <c r="L43" s="40"/>
      <c r="M43" s="40"/>
    </row>
    <row r="44" spans="1:13" x14ac:dyDescent="0.2">
      <c r="A44" s="30"/>
      <c r="B44" s="37" t="s">
        <v>122</v>
      </c>
      <c r="C44" s="51">
        <f>SUM(C14+C15+C17+C19+C22+C23+C24+C25+C26+C28+C29+C30+C32+C35+C38+C39)</f>
        <v>9612.125</v>
      </c>
      <c r="D44" s="51">
        <f>SUM(D14+D15+D17+D19+D22+D23+D24+D25+D26+D28+D29+D30+D32+D35+D38+D39)</f>
        <v>24901.625</v>
      </c>
      <c r="E44" s="51">
        <f>SUM(E14+E15+E17+E19+E22+E23+E24+E25+E26+E28+E29+E30+E32+E35+E38+E39)</f>
        <v>0</v>
      </c>
      <c r="F44" s="51">
        <f>SUM(F14+F15+F17+F19+F22+F23+F24+F25+F26+F28+F29+F30+F32+F35+F38+F39)</f>
        <v>34513.75</v>
      </c>
      <c r="G44" s="186"/>
      <c r="H44" s="40"/>
      <c r="I44" s="40"/>
      <c r="J44" s="40"/>
      <c r="K44" s="40"/>
      <c r="L44" s="40"/>
      <c r="M44" s="40"/>
    </row>
    <row r="45" spans="1:13" x14ac:dyDescent="0.2">
      <c r="A45" s="42"/>
      <c r="G45" s="40"/>
      <c r="H45" s="40"/>
      <c r="I45" s="40"/>
      <c r="J45" s="40"/>
      <c r="K45" s="40"/>
      <c r="L45" s="40"/>
      <c r="M45" s="40"/>
    </row>
    <row r="46" spans="1:13" x14ac:dyDescent="0.2">
      <c r="G46" s="40"/>
      <c r="H46" s="40"/>
      <c r="I46" s="40"/>
      <c r="J46" s="40"/>
      <c r="K46" s="40"/>
      <c r="L46" s="40"/>
      <c r="M46" s="40"/>
    </row>
    <row r="47" spans="1:13" x14ac:dyDescent="0.2">
      <c r="G47" s="40"/>
      <c r="H47" s="40"/>
      <c r="I47" s="40"/>
      <c r="J47" s="40"/>
      <c r="K47" s="40"/>
      <c r="L47" s="40"/>
      <c r="M47" s="40"/>
    </row>
    <row r="48" spans="1:13" x14ac:dyDescent="0.2">
      <c r="G48" s="40"/>
      <c r="H48" s="40"/>
      <c r="I48" s="40"/>
      <c r="J48" s="40"/>
      <c r="K48" s="40"/>
      <c r="L48" s="40"/>
      <c r="M48" s="40"/>
    </row>
    <row r="49" spans="7:13" x14ac:dyDescent="0.2">
      <c r="G49" s="40"/>
      <c r="H49" s="40"/>
      <c r="I49" s="40"/>
      <c r="J49" s="40"/>
      <c r="K49" s="40"/>
      <c r="L49" s="40"/>
      <c r="M49" s="40"/>
    </row>
    <row r="50" spans="7:13" x14ac:dyDescent="0.2">
      <c r="G50" s="40"/>
      <c r="H50" s="40"/>
      <c r="I50" s="40"/>
      <c r="J50" s="40"/>
      <c r="K50" s="40"/>
      <c r="L50" s="40"/>
      <c r="M50" s="40"/>
    </row>
    <row r="51" spans="7:13" x14ac:dyDescent="0.2">
      <c r="G51" s="40"/>
      <c r="H51" s="40"/>
      <c r="I51" s="40"/>
      <c r="J51" s="40"/>
      <c r="K51" s="40"/>
      <c r="L51" s="40"/>
      <c r="M51" s="40"/>
    </row>
    <row r="52" spans="7:13" x14ac:dyDescent="0.2">
      <c r="G52" s="40"/>
      <c r="H52" s="40"/>
      <c r="I52" s="40"/>
      <c r="J52" s="40"/>
      <c r="K52" s="40"/>
      <c r="L52" s="40"/>
      <c r="M52" s="40"/>
    </row>
    <row r="53" spans="7:13" x14ac:dyDescent="0.2">
      <c r="G53" s="40"/>
      <c r="H53" s="40"/>
      <c r="I53" s="40"/>
      <c r="J53" s="40"/>
      <c r="K53" s="40"/>
      <c r="L53" s="40"/>
      <c r="M53" s="40"/>
    </row>
    <row r="54" spans="7:13" x14ac:dyDescent="0.2">
      <c r="G54" s="40"/>
      <c r="H54" s="40"/>
      <c r="I54" s="40"/>
      <c r="J54" s="40"/>
      <c r="K54" s="40"/>
      <c r="L54" s="40"/>
      <c r="M54" s="40"/>
    </row>
    <row r="55" spans="7:13" x14ac:dyDescent="0.2">
      <c r="G55" s="40"/>
      <c r="H55" s="40"/>
      <c r="I55" s="40"/>
      <c r="J55" s="40"/>
      <c r="K55" s="40"/>
      <c r="L55" s="40"/>
      <c r="M55" s="40"/>
    </row>
    <row r="56" spans="7:13" x14ac:dyDescent="0.2">
      <c r="G56" s="40"/>
      <c r="H56" s="40"/>
      <c r="I56" s="40"/>
      <c r="J56" s="40"/>
      <c r="K56" s="40"/>
      <c r="L56" s="40"/>
      <c r="M56" s="40"/>
    </row>
    <row r="57" spans="7:13" x14ac:dyDescent="0.2">
      <c r="G57" s="40"/>
      <c r="H57" s="40"/>
      <c r="I57" s="40"/>
      <c r="J57" s="40"/>
      <c r="K57" s="40"/>
      <c r="L57" s="40"/>
      <c r="M57" s="40"/>
    </row>
    <row r="58" spans="7:13" x14ac:dyDescent="0.2">
      <c r="G58" s="40"/>
      <c r="H58" s="40"/>
      <c r="I58" s="40"/>
      <c r="J58" s="40"/>
      <c r="K58" s="40"/>
      <c r="L58" s="40"/>
      <c r="M58" s="40"/>
    </row>
    <row r="59" spans="7:13" x14ac:dyDescent="0.2">
      <c r="G59" s="40"/>
      <c r="H59" s="40"/>
      <c r="I59" s="40"/>
      <c r="J59" s="40"/>
      <c r="K59" s="40"/>
      <c r="L59" s="40"/>
      <c r="M59" s="40"/>
    </row>
    <row r="60" spans="7:13" x14ac:dyDescent="0.2">
      <c r="G60" s="40"/>
      <c r="H60" s="40"/>
      <c r="I60" s="40"/>
      <c r="J60" s="40"/>
      <c r="K60" s="40"/>
      <c r="L60" s="40"/>
      <c r="M60" s="40"/>
    </row>
    <row r="61" spans="7:13" x14ac:dyDescent="0.2">
      <c r="G61" s="40"/>
      <c r="H61" s="40"/>
      <c r="I61" s="40"/>
      <c r="J61" s="40"/>
      <c r="K61" s="40"/>
      <c r="L61" s="40"/>
      <c r="M61" s="40"/>
    </row>
    <row r="62" spans="7:13" x14ac:dyDescent="0.2">
      <c r="G62" s="40"/>
      <c r="H62" s="40"/>
      <c r="I62" s="40"/>
      <c r="J62" s="40"/>
      <c r="K62" s="40"/>
      <c r="L62" s="40"/>
      <c r="M62" s="40"/>
    </row>
    <row r="63" spans="7:13" x14ac:dyDescent="0.2">
      <c r="G63" s="40"/>
      <c r="H63" s="40"/>
      <c r="I63" s="40"/>
      <c r="J63" s="40"/>
      <c r="K63" s="40"/>
      <c r="L63" s="40"/>
      <c r="M63" s="40"/>
    </row>
    <row r="64" spans="7:13" x14ac:dyDescent="0.2">
      <c r="G64" s="40"/>
      <c r="H64" s="40"/>
      <c r="I64" s="40"/>
      <c r="J64" s="40"/>
      <c r="K64" s="40"/>
      <c r="L64" s="40"/>
      <c r="M64" s="40"/>
    </row>
    <row r="65" spans="7:13" x14ac:dyDescent="0.2">
      <c r="G65" s="40"/>
      <c r="H65" s="40"/>
      <c r="I65" s="40"/>
      <c r="J65" s="40"/>
      <c r="K65" s="40"/>
      <c r="L65" s="40"/>
      <c r="M65" s="40"/>
    </row>
    <row r="66" spans="7:13" x14ac:dyDescent="0.2">
      <c r="G66" s="40"/>
      <c r="H66" s="40"/>
      <c r="I66" s="40"/>
      <c r="J66" s="40"/>
      <c r="K66" s="40"/>
      <c r="L66" s="40"/>
      <c r="M66" s="40"/>
    </row>
    <row r="67" spans="7:13" x14ac:dyDescent="0.2">
      <c r="G67" s="40"/>
      <c r="H67" s="40"/>
      <c r="I67" s="40"/>
      <c r="J67" s="40"/>
      <c r="K67" s="40"/>
      <c r="L67" s="40"/>
      <c r="M67" s="40"/>
    </row>
    <row r="68" spans="7:13" x14ac:dyDescent="0.2">
      <c r="G68" s="40"/>
      <c r="H68" s="40"/>
      <c r="I68" s="40"/>
      <c r="J68" s="40"/>
      <c r="K68" s="40"/>
      <c r="L68" s="40"/>
      <c r="M68" s="40"/>
    </row>
    <row r="69" spans="7:13" x14ac:dyDescent="0.2">
      <c r="G69" s="40"/>
      <c r="H69" s="40"/>
      <c r="I69" s="40"/>
      <c r="J69" s="40"/>
      <c r="K69" s="40"/>
      <c r="L69" s="40"/>
      <c r="M69" s="40"/>
    </row>
    <row r="70" spans="7:13" x14ac:dyDescent="0.2">
      <c r="G70" s="40"/>
      <c r="H70" s="40"/>
      <c r="I70" s="40"/>
      <c r="J70" s="40"/>
      <c r="K70" s="40"/>
      <c r="L70" s="40"/>
      <c r="M70" s="40"/>
    </row>
    <row r="71" spans="7:13" x14ac:dyDescent="0.2">
      <c r="G71" s="40"/>
      <c r="H71" s="40"/>
      <c r="I71" s="40"/>
      <c r="J71" s="40"/>
      <c r="K71" s="40"/>
      <c r="L71" s="40"/>
      <c r="M71" s="40"/>
    </row>
    <row r="72" spans="7:13" x14ac:dyDescent="0.2">
      <c r="G72" s="40"/>
      <c r="H72" s="40"/>
      <c r="I72" s="40"/>
      <c r="J72" s="40"/>
      <c r="K72" s="40"/>
      <c r="L72" s="40"/>
      <c r="M72" s="40"/>
    </row>
    <row r="73" spans="7:13" x14ac:dyDescent="0.2">
      <c r="G73" s="40"/>
      <c r="H73" s="40"/>
      <c r="I73" s="40"/>
      <c r="J73" s="40"/>
      <c r="K73" s="40"/>
      <c r="L73" s="40"/>
      <c r="M73" s="40"/>
    </row>
    <row r="74" spans="7:13" x14ac:dyDescent="0.2">
      <c r="H74" s="40"/>
      <c r="I74" s="40"/>
      <c r="J74" s="40"/>
      <c r="K74" s="40"/>
      <c r="L74" s="40"/>
      <c r="M74" s="40"/>
    </row>
    <row r="75" spans="7:13" x14ac:dyDescent="0.2">
      <c r="H75" s="40"/>
      <c r="I75" s="40"/>
      <c r="J75" s="40"/>
      <c r="K75" s="40"/>
      <c r="L75" s="40"/>
      <c r="M75" s="40"/>
    </row>
    <row r="76" spans="7:13" x14ac:dyDescent="0.2">
      <c r="H76" s="40"/>
      <c r="I76" s="40"/>
      <c r="J76" s="40"/>
      <c r="K76" s="40"/>
      <c r="L76" s="40"/>
      <c r="M76" s="40"/>
    </row>
    <row r="77" spans="7:13" x14ac:dyDescent="0.2">
      <c r="H77" s="40"/>
      <c r="I77" s="40"/>
      <c r="J77" s="40"/>
      <c r="K77" s="40"/>
      <c r="L77" s="40"/>
      <c r="M77" s="40"/>
    </row>
    <row r="78" spans="7:13" x14ac:dyDescent="0.2">
      <c r="H78" s="40"/>
      <c r="I78" s="40"/>
      <c r="J78" s="40"/>
      <c r="K78" s="40"/>
      <c r="L78" s="40"/>
      <c r="M78" s="40"/>
    </row>
    <row r="79" spans="7:13" x14ac:dyDescent="0.2">
      <c r="H79" s="40"/>
      <c r="I79" s="40"/>
      <c r="J79" s="40"/>
      <c r="K79" s="40"/>
      <c r="L79" s="40"/>
      <c r="M79" s="40"/>
    </row>
    <row r="80" spans="7:13" x14ac:dyDescent="0.2">
      <c r="H80" s="40"/>
      <c r="I80" s="40"/>
      <c r="J80" s="40"/>
      <c r="K80" s="40"/>
      <c r="L80" s="40"/>
      <c r="M80" s="40"/>
    </row>
    <row r="81" spans="8:13" x14ac:dyDescent="0.2">
      <c r="H81" s="40"/>
      <c r="I81" s="40"/>
      <c r="J81" s="40"/>
      <c r="K81" s="40"/>
      <c r="L81" s="40"/>
      <c r="M81" s="40"/>
    </row>
    <row r="82" spans="8:13" x14ac:dyDescent="0.2">
      <c r="H82" s="40"/>
      <c r="I82" s="40"/>
      <c r="J82" s="40"/>
      <c r="K82" s="40"/>
      <c r="L82" s="40"/>
      <c r="M82" s="40"/>
    </row>
    <row r="83" spans="8:13" x14ac:dyDescent="0.2">
      <c r="H83" s="40"/>
      <c r="I83" s="40"/>
      <c r="J83" s="40"/>
      <c r="K83" s="40"/>
      <c r="L83" s="40"/>
      <c r="M83" s="40"/>
    </row>
    <row r="84" spans="8:13" x14ac:dyDescent="0.2">
      <c r="H84" s="40"/>
      <c r="I84" s="40"/>
      <c r="J84" s="40"/>
      <c r="K84" s="40"/>
      <c r="L84" s="40"/>
      <c r="M84" s="40"/>
    </row>
    <row r="85" spans="8:13" x14ac:dyDescent="0.2">
      <c r="H85" s="40"/>
      <c r="I85" s="40"/>
      <c r="J85" s="40"/>
      <c r="K85" s="40"/>
      <c r="L85" s="40"/>
      <c r="M85" s="40"/>
    </row>
    <row r="86" spans="8:13" ht="15" customHeight="1" x14ac:dyDescent="0.2">
      <c r="H86" s="40"/>
      <c r="I86" s="40"/>
      <c r="J86" s="40"/>
      <c r="K86" s="40"/>
      <c r="L86" s="40"/>
      <c r="M86" s="40"/>
    </row>
    <row r="87" spans="8:13" x14ac:dyDescent="0.2">
      <c r="H87" s="40"/>
      <c r="I87" s="40"/>
      <c r="J87" s="40"/>
      <c r="K87" s="40"/>
      <c r="L87" s="40"/>
      <c r="M87" s="40"/>
    </row>
    <row r="88" spans="8:13" x14ac:dyDescent="0.2">
      <c r="H88" s="40"/>
      <c r="I88" s="40"/>
      <c r="J88" s="40"/>
      <c r="K88" s="40"/>
      <c r="L88" s="40"/>
      <c r="M88" s="40"/>
    </row>
    <row r="89" spans="8:13" x14ac:dyDescent="0.2">
      <c r="H89" s="40"/>
      <c r="I89" s="40"/>
      <c r="J89" s="40"/>
      <c r="K89" s="40"/>
      <c r="L89" s="40"/>
      <c r="M89" s="40"/>
    </row>
    <row r="90" spans="8:13" x14ac:dyDescent="0.2">
      <c r="H90" s="40"/>
      <c r="I90" s="40"/>
      <c r="J90" s="40"/>
      <c r="K90" s="40"/>
      <c r="L90" s="40"/>
      <c r="M90" s="40"/>
    </row>
    <row r="91" spans="8:13" x14ac:dyDescent="0.2">
      <c r="H91" s="40"/>
      <c r="I91" s="40"/>
      <c r="J91" s="40"/>
      <c r="K91" s="40"/>
      <c r="L91" s="40"/>
      <c r="M91" s="40"/>
    </row>
    <row r="92" spans="8:13" x14ac:dyDescent="0.2">
      <c r="H92" s="40"/>
      <c r="I92" s="40"/>
      <c r="J92" s="40"/>
      <c r="K92" s="40"/>
      <c r="L92" s="40"/>
      <c r="M92" s="40"/>
    </row>
    <row r="93" spans="8:13" x14ac:dyDescent="0.2">
      <c r="H93" s="40"/>
      <c r="I93" s="40"/>
      <c r="J93" s="40"/>
      <c r="K93" s="40"/>
      <c r="L93" s="40"/>
      <c r="M93" s="40"/>
    </row>
    <row r="94" spans="8:13" x14ac:dyDescent="0.2">
      <c r="H94" s="40"/>
      <c r="I94" s="40"/>
      <c r="J94" s="40"/>
      <c r="K94" s="40"/>
      <c r="L94" s="40"/>
      <c r="M94" s="40"/>
    </row>
    <row r="95" spans="8:13" x14ac:dyDescent="0.2">
      <c r="H95" s="40"/>
      <c r="I95" s="40"/>
      <c r="J95" s="40"/>
      <c r="K95" s="40"/>
      <c r="L95" s="40"/>
      <c r="M95" s="40"/>
    </row>
    <row r="96" spans="8:13" x14ac:dyDescent="0.2">
      <c r="H96" s="40"/>
      <c r="I96" s="40"/>
      <c r="J96" s="40"/>
      <c r="K96" s="40"/>
      <c r="L96" s="40"/>
      <c r="M96" s="40"/>
    </row>
    <row r="97" spans="8:13" x14ac:dyDescent="0.2">
      <c r="H97" s="40"/>
      <c r="I97" s="40"/>
      <c r="J97" s="40"/>
      <c r="K97" s="40"/>
      <c r="L97" s="40"/>
      <c r="M97" s="40"/>
    </row>
    <row r="98" spans="8:13" x14ac:dyDescent="0.2">
      <c r="H98" s="40"/>
      <c r="I98" s="40"/>
      <c r="J98" s="40"/>
      <c r="K98" s="40"/>
      <c r="L98" s="40"/>
      <c r="M98" s="40"/>
    </row>
    <row r="99" spans="8:13" x14ac:dyDescent="0.2">
      <c r="H99" s="40"/>
      <c r="I99" s="40"/>
      <c r="J99" s="40"/>
      <c r="K99" s="40"/>
      <c r="L99" s="40"/>
      <c r="M99" s="40"/>
    </row>
    <row r="100" spans="8:13" x14ac:dyDescent="0.2">
      <c r="H100" s="40"/>
      <c r="I100" s="40"/>
      <c r="J100" s="40"/>
      <c r="K100" s="40"/>
      <c r="L100" s="40"/>
      <c r="M100" s="40"/>
    </row>
    <row r="101" spans="8:13" x14ac:dyDescent="0.2">
      <c r="H101" s="40"/>
      <c r="I101" s="40"/>
      <c r="J101" s="40"/>
      <c r="K101" s="40"/>
      <c r="L101" s="40"/>
      <c r="M101" s="40"/>
    </row>
    <row r="102" spans="8:13" x14ac:dyDescent="0.2">
      <c r="H102" s="40"/>
      <c r="I102" s="40"/>
      <c r="J102" s="40"/>
      <c r="K102" s="40"/>
      <c r="L102" s="40"/>
      <c r="M102" s="40"/>
    </row>
    <row r="103" spans="8:13" x14ac:dyDescent="0.2">
      <c r="H103" s="40"/>
      <c r="I103" s="40"/>
      <c r="J103" s="40"/>
      <c r="K103" s="40"/>
      <c r="L103" s="40"/>
      <c r="M103" s="40"/>
    </row>
    <row r="104" spans="8:13" x14ac:dyDescent="0.2">
      <c r="H104" s="40"/>
      <c r="I104" s="40"/>
      <c r="J104" s="40"/>
      <c r="K104" s="40"/>
      <c r="L104" s="40"/>
      <c r="M104" s="40"/>
    </row>
    <row r="105" spans="8:13" x14ac:dyDescent="0.2">
      <c r="H105" s="40"/>
      <c r="I105" s="40"/>
      <c r="J105" s="40"/>
      <c r="K105" s="40"/>
      <c r="L105" s="40"/>
      <c r="M105" s="40"/>
    </row>
    <row r="106" spans="8:13" x14ac:dyDescent="0.2">
      <c r="H106" s="40"/>
      <c r="I106" s="40"/>
      <c r="J106" s="40"/>
      <c r="K106" s="40"/>
      <c r="L106" s="40"/>
      <c r="M106" s="40"/>
    </row>
    <row r="107" spans="8:13" x14ac:dyDescent="0.2">
      <c r="H107" s="40"/>
      <c r="I107" s="40"/>
      <c r="J107" s="40"/>
      <c r="K107" s="40"/>
      <c r="L107" s="40"/>
      <c r="M107" s="40"/>
    </row>
    <row r="108" spans="8:13" x14ac:dyDescent="0.2">
      <c r="H108" s="40"/>
      <c r="I108" s="40"/>
      <c r="J108" s="40"/>
      <c r="K108" s="40"/>
      <c r="L108" s="40"/>
      <c r="M108" s="40"/>
    </row>
    <row r="109" spans="8:13" x14ac:dyDescent="0.2">
      <c r="H109" s="40"/>
      <c r="I109" s="40"/>
      <c r="J109" s="40"/>
      <c r="K109" s="40"/>
      <c r="L109" s="40"/>
      <c r="M109" s="40"/>
    </row>
    <row r="110" spans="8:13" x14ac:dyDescent="0.2">
      <c r="H110" s="40"/>
      <c r="I110" s="40"/>
      <c r="J110" s="40"/>
      <c r="K110" s="40"/>
      <c r="L110" s="40"/>
      <c r="M110" s="40"/>
    </row>
    <row r="111" spans="8:13" x14ac:dyDescent="0.2">
      <c r="H111" s="40"/>
      <c r="I111" s="40"/>
      <c r="J111" s="40"/>
      <c r="K111" s="40"/>
      <c r="L111" s="40"/>
      <c r="M111" s="40"/>
    </row>
    <row r="112" spans="8:13" x14ac:dyDescent="0.2">
      <c r="H112" s="40"/>
      <c r="I112" s="40"/>
      <c r="J112" s="40"/>
      <c r="K112" s="40"/>
      <c r="L112" s="40"/>
      <c r="M112" s="40"/>
    </row>
    <row r="1093" spans="7:7" x14ac:dyDescent="0.2">
      <c r="G1093" s="43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44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45"/>
    </row>
    <row r="1112" spans="7:7" x14ac:dyDescent="0.2">
      <c r="G1112" s="46"/>
    </row>
    <row r="1113" spans="7:7" x14ac:dyDescent="0.2">
      <c r="G1113" s="45"/>
    </row>
    <row r="1114" spans="7:7" x14ac:dyDescent="0.2">
      <c r="G1114" s="47"/>
    </row>
    <row r="1115" spans="7:7" x14ac:dyDescent="0.2">
      <c r="G1115" s="40"/>
    </row>
    <row r="1116" spans="7:7" x14ac:dyDescent="0.2">
      <c r="G1116" s="39"/>
    </row>
    <row r="1117" spans="7:7" x14ac:dyDescent="0.2">
      <c r="G1117" s="40"/>
    </row>
    <row r="1118" spans="7:7" x14ac:dyDescent="0.2">
      <c r="G1118" s="40"/>
    </row>
    <row r="1119" spans="7:7" x14ac:dyDescent="0.2">
      <c r="G1119" s="40"/>
    </row>
    <row r="1120" spans="7:7" x14ac:dyDescent="0.2">
      <c r="G1120" s="39"/>
    </row>
    <row r="1121" spans="7:7" x14ac:dyDescent="0.2">
      <c r="G1121" s="39"/>
    </row>
    <row r="1122" spans="7:7" x14ac:dyDescent="0.2">
      <c r="G1122" s="39"/>
    </row>
    <row r="1123" spans="7:7" x14ac:dyDescent="0.2">
      <c r="G1123" s="39"/>
    </row>
    <row r="1124" spans="7:7" x14ac:dyDescent="0.2">
      <c r="G1124" s="39"/>
    </row>
    <row r="1125" spans="7:7" x14ac:dyDescent="0.2">
      <c r="G1125" s="39"/>
    </row>
    <row r="2467" spans="8:102" ht="11.1" customHeight="1" x14ac:dyDescent="0.2">
      <c r="H2467" s="43"/>
      <c r="I2467" s="43"/>
      <c r="J2467" s="43"/>
      <c r="K2467" s="43"/>
      <c r="L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Z2467" s="43"/>
      <c r="BA2467" s="43"/>
      <c r="BB2467" s="43"/>
      <c r="BC2467" s="43"/>
      <c r="BD2467" s="43"/>
      <c r="BE2467" s="43"/>
      <c r="BG2467" s="43"/>
      <c r="BH2467" s="43"/>
      <c r="BI2467" s="43"/>
      <c r="BJ2467" s="43"/>
      <c r="BK2467" s="43"/>
      <c r="BL2467" s="43"/>
      <c r="BN2467" s="43"/>
      <c r="BO2467" s="43"/>
      <c r="BP2467" s="43"/>
      <c r="BQ2467" s="43"/>
      <c r="BR2467" s="43"/>
      <c r="BS2467" s="43"/>
      <c r="BU2467" s="43"/>
      <c r="BV2467" s="43"/>
      <c r="BW2467" s="43"/>
      <c r="BX2467" s="43"/>
      <c r="BY2467" s="43"/>
      <c r="BZ2467" s="43"/>
      <c r="CB2467" s="43"/>
      <c r="CC2467" s="43"/>
      <c r="CD2467" s="43"/>
      <c r="CE2467" s="43"/>
      <c r="CF2467" s="43"/>
      <c r="CG2467" s="43"/>
      <c r="CI2467" s="43"/>
      <c r="CJ2467" s="43"/>
      <c r="CK2467" s="43"/>
      <c r="CL2467" s="43"/>
      <c r="CM2467" s="43"/>
      <c r="CN2467" s="43"/>
      <c r="CP2467" s="43"/>
      <c r="CQ2467" s="43"/>
      <c r="CR2467" s="43"/>
      <c r="CS2467" s="43"/>
      <c r="CT2467" s="43"/>
      <c r="CU2467" s="43"/>
      <c r="CW2467" s="43"/>
      <c r="CX2467" s="43"/>
    </row>
    <row r="2468" spans="8:102" ht="11.1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Z2468" s="2"/>
      <c r="BA2468" s="2"/>
      <c r="BB2468" s="2"/>
      <c r="BC2468" s="2"/>
      <c r="BD2468" s="2"/>
      <c r="BE2468" s="2"/>
      <c r="BG2468" s="2"/>
      <c r="BH2468" s="2"/>
      <c r="BI2468" s="2"/>
      <c r="BJ2468" s="2"/>
      <c r="BK2468" s="2"/>
      <c r="BL2468" s="2"/>
      <c r="BN2468" s="2"/>
      <c r="BO2468" s="2"/>
      <c r="BP2468" s="2"/>
      <c r="BQ2468" s="2"/>
      <c r="BR2468" s="2"/>
      <c r="BS2468" s="2"/>
      <c r="BU2468" s="2"/>
      <c r="BV2468" s="2"/>
      <c r="BW2468" s="2"/>
      <c r="BX2468" s="2"/>
      <c r="BY2468" s="2"/>
      <c r="BZ2468" s="2"/>
      <c r="CB2468" s="2"/>
      <c r="CC2468" s="2"/>
      <c r="CD2468" s="2"/>
      <c r="CE2468" s="2"/>
      <c r="CF2468" s="2"/>
      <c r="CG2468" s="2"/>
      <c r="CI2468" s="2"/>
      <c r="CJ2468" s="2"/>
      <c r="CK2468" s="2"/>
      <c r="CL2468" s="2"/>
      <c r="CM2468" s="2"/>
      <c r="CN2468" s="2"/>
      <c r="CP2468" s="2"/>
      <c r="CQ2468" s="2"/>
      <c r="CR2468" s="2"/>
      <c r="CS2468" s="2"/>
      <c r="CT2468" s="2"/>
      <c r="CU2468" s="2"/>
      <c r="CW2468" s="2"/>
      <c r="CX2468" s="2"/>
    </row>
    <row r="2469" spans="8:102" ht="11.1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Q2469" s="2"/>
      <c r="AR2469" s="2"/>
      <c r="AS2469" s="2"/>
      <c r="AT2469" s="2"/>
      <c r="AV2469" s="2"/>
      <c r="AX2469" s="2"/>
      <c r="AZ2469" s="2"/>
      <c r="BA2469" s="2"/>
      <c r="BB2469" s="2"/>
      <c r="BC2469" s="2"/>
      <c r="BD2469" s="2"/>
      <c r="BE2469" s="2"/>
      <c r="BG2469" s="2"/>
      <c r="BH2469" s="2"/>
      <c r="BI2469" s="2"/>
      <c r="BJ2469" s="2"/>
      <c r="BL2469" s="2"/>
      <c r="BN2469" s="2"/>
      <c r="BO2469" s="2"/>
      <c r="BP2469" s="2"/>
      <c r="BQ2469" s="2"/>
      <c r="BR2469" s="2"/>
      <c r="BS2469" s="2"/>
      <c r="BU2469" s="2"/>
      <c r="BV2469" s="2"/>
      <c r="BW2469" s="2"/>
      <c r="BX2469" s="2"/>
      <c r="BY2469" s="2"/>
      <c r="BZ2469" s="2"/>
      <c r="CB2469" s="2"/>
      <c r="CD2469" s="2"/>
      <c r="CE2469" s="2"/>
      <c r="CF2469" s="2"/>
      <c r="CG2469" s="2"/>
      <c r="CI2469" s="2"/>
      <c r="CJ2469" s="2"/>
      <c r="CK2469" s="2"/>
      <c r="CL2469" s="2"/>
      <c r="CM2469" s="2"/>
      <c r="CN2469" s="2"/>
      <c r="CP2469" s="2"/>
      <c r="CQ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Q2470" s="2"/>
      <c r="AR2470" s="2"/>
      <c r="AS2470" s="2"/>
      <c r="AT2470" s="2"/>
      <c r="AV2470" s="2"/>
      <c r="AX2470" s="2"/>
      <c r="AZ2470" s="2"/>
      <c r="BA2470" s="2"/>
      <c r="BB2470" s="2"/>
      <c r="BC2470" s="2"/>
      <c r="BD2470" s="2"/>
      <c r="BE2470" s="2"/>
      <c r="BG2470" s="2"/>
      <c r="BH2470" s="2"/>
      <c r="BI2470" s="2"/>
      <c r="BJ2470" s="2"/>
      <c r="BL2470" s="2"/>
      <c r="BN2470" s="2"/>
      <c r="BO2470" s="2"/>
      <c r="BP2470" s="2"/>
      <c r="BQ2470" s="2"/>
      <c r="BR2470" s="2"/>
      <c r="BS2470" s="2"/>
      <c r="BU2470" s="2"/>
      <c r="BV2470" s="2"/>
      <c r="BW2470" s="2"/>
      <c r="BX2470" s="2"/>
      <c r="BY2470" s="2"/>
      <c r="BZ2470" s="2"/>
      <c r="CB2470" s="2"/>
      <c r="CD2470" s="2"/>
      <c r="CE2470" s="2"/>
      <c r="CF2470" s="2"/>
      <c r="CG2470" s="2"/>
      <c r="CI2470" s="2"/>
      <c r="CJ2470" s="2"/>
      <c r="CK2470" s="2"/>
      <c r="CL2470" s="2"/>
      <c r="CM2470" s="2"/>
      <c r="CN2470" s="2"/>
      <c r="CP2470" s="2"/>
      <c r="CQ2470" s="2"/>
      <c r="CR2470" s="2"/>
      <c r="CW2470" s="2"/>
      <c r="CX2470" s="2"/>
    </row>
    <row r="2471" spans="8:102" ht="12.95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D2471" s="2"/>
      <c r="AE2471" s="2"/>
      <c r="AF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N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N2471" s="2"/>
      <c r="CR2471" s="2"/>
      <c r="CW2471" s="2"/>
      <c r="CX2471" s="2"/>
    </row>
    <row r="2472" spans="8:102" ht="12.95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N2472" s="2"/>
      <c r="CR2472" s="2"/>
      <c r="CW2472" s="2"/>
      <c r="CX2472" s="2"/>
    </row>
    <row r="2473" spans="8:102" ht="12.95" customHeight="1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F2473" s="2"/>
      <c r="AG2473" s="2"/>
      <c r="AH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N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H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Y2480" s="2"/>
      <c r="AA2480" s="2"/>
      <c r="AD2480" s="2"/>
      <c r="AE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N2481" s="2"/>
      <c r="O2481" s="2"/>
      <c r="P2481" s="2"/>
      <c r="Q2481" s="2"/>
      <c r="R2481" s="2"/>
      <c r="S2481" s="2"/>
      <c r="T2481" s="2"/>
      <c r="V2481" s="2"/>
      <c r="W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N2482" s="2"/>
      <c r="O2482" s="2"/>
      <c r="P2482" s="2"/>
      <c r="Q2482" s="2"/>
      <c r="R2482" s="2"/>
      <c r="S2482" s="2"/>
      <c r="T2482" s="2"/>
      <c r="V2482" s="2"/>
      <c r="W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O2483" s="2"/>
      <c r="S2483" s="2"/>
      <c r="T2483" s="2"/>
      <c r="V2483" s="2"/>
      <c r="Y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S2484" s="2"/>
      <c r="T2484" s="2"/>
      <c r="V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S2485" s="2"/>
      <c r="T2485" s="2"/>
      <c r="V2485" s="2"/>
      <c r="Y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J2485" s="2"/>
      <c r="BL2485" s="2"/>
      <c r="BO2485" s="2"/>
      <c r="BP2485" s="2"/>
      <c r="BQ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S2486" s="2"/>
      <c r="T2486" s="2"/>
      <c r="V2486" s="2"/>
      <c r="Y2486" s="2"/>
      <c r="AG2486" s="2"/>
      <c r="AJ2486" s="2"/>
      <c r="AK2486" s="2"/>
      <c r="AM2486" s="2"/>
      <c r="AO2486" s="2"/>
      <c r="AP2486" s="2"/>
      <c r="AZ2486" s="2"/>
      <c r="BA2486" s="2"/>
      <c r="BH2486" s="2"/>
      <c r="BO2486" s="2"/>
      <c r="BP2486" s="2"/>
      <c r="CD2486" s="2"/>
      <c r="CE2486" s="2"/>
      <c r="CF2486" s="2"/>
      <c r="CW2486" s="2"/>
      <c r="CX2486" s="2"/>
    </row>
    <row r="2487" spans="8:128" x14ac:dyDescent="0.2">
      <c r="AG2487" s="2"/>
      <c r="AK2487" s="2"/>
      <c r="AM2487" s="2"/>
      <c r="AP2487" s="2"/>
      <c r="AZ2487" s="2"/>
      <c r="BA2487" s="2"/>
      <c r="BO2487" s="2"/>
      <c r="BP2487" s="2"/>
      <c r="CD2487" s="2"/>
      <c r="CE2487" s="2"/>
      <c r="CF2487" s="2"/>
      <c r="CW2487" s="2"/>
    </row>
    <row r="2488" spans="8:128" x14ac:dyDescent="0.2">
      <c r="H2488" s="47"/>
      <c r="I2488" s="47"/>
      <c r="J2488" s="47"/>
      <c r="K2488" s="47"/>
      <c r="L2488" s="47"/>
      <c r="M2488" s="47"/>
      <c r="N2488" s="47"/>
      <c r="O2488" s="47"/>
      <c r="P2488" s="47"/>
      <c r="Q2488" s="47"/>
      <c r="R2488" s="47"/>
      <c r="S2488" s="47"/>
      <c r="T2488" s="47"/>
      <c r="U2488" s="47"/>
      <c r="V2488" s="47"/>
      <c r="W2488" s="47"/>
      <c r="X2488" s="47"/>
      <c r="Y2488" s="47"/>
      <c r="Z2488" s="47"/>
      <c r="AA2488" s="47"/>
      <c r="AB2488" s="47"/>
      <c r="AC2488" s="47"/>
      <c r="AD2488" s="47"/>
      <c r="AE2488" s="47"/>
      <c r="AF2488" s="47"/>
      <c r="AG2488" s="47"/>
      <c r="AH2488" s="47"/>
      <c r="AI2488" s="47"/>
      <c r="AJ2488" s="47"/>
      <c r="AK2488" s="47"/>
      <c r="AL2488" s="47"/>
      <c r="AM2488" s="47"/>
      <c r="AN2488" s="47"/>
      <c r="AO2488" s="47"/>
      <c r="AP2488" s="47"/>
      <c r="AQ2488" s="47"/>
      <c r="AR2488" s="47"/>
      <c r="AS2488" s="47"/>
      <c r="AT2488" s="47"/>
      <c r="AU2488" s="47"/>
      <c r="AV2488" s="47"/>
      <c r="AW2488" s="47"/>
      <c r="AX2488" s="47"/>
      <c r="AY2488" s="47"/>
      <c r="AZ2488" s="47"/>
      <c r="BA2488" s="47"/>
      <c r="BB2488" s="47"/>
      <c r="BC2488" s="47"/>
      <c r="BD2488" s="47"/>
      <c r="BE2488" s="47"/>
      <c r="BF2488" s="47"/>
      <c r="BG2488" s="47"/>
      <c r="BH2488" s="47"/>
      <c r="BI2488" s="47"/>
      <c r="BJ2488" s="47"/>
      <c r="BK2488" s="47"/>
      <c r="BL2488" s="47"/>
      <c r="BM2488" s="47"/>
      <c r="BN2488" s="47"/>
      <c r="BO2488" s="47"/>
      <c r="BP2488" s="47"/>
      <c r="BQ2488" s="47"/>
      <c r="BR2488" s="47"/>
      <c r="BS2488" s="47"/>
      <c r="BT2488" s="47"/>
      <c r="BU2488" s="47"/>
      <c r="BV2488" s="47"/>
      <c r="BW2488" s="47"/>
      <c r="BX2488" s="47"/>
      <c r="BY2488" s="47"/>
      <c r="BZ2488" s="47"/>
      <c r="CA2488" s="47"/>
      <c r="CB2488" s="47"/>
      <c r="CC2488" s="47"/>
      <c r="CD2488" s="47"/>
      <c r="CE2488" s="47"/>
      <c r="CF2488" s="47"/>
      <c r="CG2488" s="47"/>
      <c r="CH2488" s="47"/>
      <c r="CI2488" s="47"/>
      <c r="CJ2488" s="47"/>
      <c r="CK2488" s="47"/>
      <c r="CL2488" s="47"/>
      <c r="CM2488" s="47"/>
      <c r="CN2488" s="47"/>
      <c r="CO2488" s="47"/>
      <c r="CP2488" s="47"/>
      <c r="CQ2488" s="47"/>
      <c r="CR2488" s="47"/>
      <c r="CS2488" s="47"/>
      <c r="CT2488" s="47"/>
      <c r="CU2488" s="47"/>
      <c r="CV2488" s="47"/>
      <c r="CW2488" s="47"/>
      <c r="CX2488" s="47"/>
      <c r="CY2488" s="47">
        <f t="shared" ref="CY2488:DG2488" si="7">SUM(CY2468:CY2487)</f>
        <v>0</v>
      </c>
      <c r="CZ2488" s="47">
        <f t="shared" si="7"/>
        <v>0</v>
      </c>
      <c r="DA2488" s="47">
        <f t="shared" si="7"/>
        <v>0</v>
      </c>
      <c r="DB2488" s="47">
        <f t="shared" si="7"/>
        <v>0</v>
      </c>
      <c r="DC2488" s="47">
        <f t="shared" si="7"/>
        <v>0</v>
      </c>
      <c r="DD2488" s="47">
        <f t="shared" si="7"/>
        <v>0</v>
      </c>
      <c r="DE2488" s="47">
        <f t="shared" si="7"/>
        <v>0</v>
      </c>
      <c r="DF2488" s="47">
        <f t="shared" si="7"/>
        <v>0</v>
      </c>
      <c r="DG2488" s="47">
        <f t="shared" si="7"/>
        <v>0</v>
      </c>
      <c r="DH2488" s="47"/>
      <c r="DI2488" s="47"/>
      <c r="DJ2488" s="47"/>
      <c r="DK2488" s="47"/>
      <c r="DL2488" s="47"/>
      <c r="DM2488" s="47"/>
      <c r="DN2488" s="47"/>
      <c r="DO2488" s="47"/>
      <c r="DP2488" s="47"/>
      <c r="DQ2488" s="47"/>
      <c r="DR2488" s="47"/>
      <c r="DS2488" s="47"/>
      <c r="DT2488" s="47"/>
      <c r="DU2488" s="47"/>
      <c r="DV2488" s="47"/>
      <c r="DW2488" s="47"/>
      <c r="DX2488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91"/>
  <sheetViews>
    <sheetView showGridLines="0" topLeftCell="A19" zoomScale="130" zoomScaleNormal="130" workbookViewId="0">
      <selection activeCell="F32" sqref="F32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7" x14ac:dyDescent="0.2">
      <c r="A1" s="20"/>
      <c r="B1" s="20"/>
      <c r="C1" s="20"/>
      <c r="D1" s="20"/>
      <c r="E1" s="20"/>
      <c r="F1" s="20"/>
    </row>
    <row r="2" spans="1:7" x14ac:dyDescent="0.2">
      <c r="A2" s="464" t="s">
        <v>313</v>
      </c>
      <c r="B2" s="464"/>
      <c r="C2" s="464"/>
      <c r="D2" s="464"/>
      <c r="E2" s="464"/>
      <c r="F2" s="464"/>
    </row>
    <row r="3" spans="1:7" x14ac:dyDescent="0.2">
      <c r="A3" s="465" t="s">
        <v>59</v>
      </c>
      <c r="B3" s="465"/>
      <c r="C3" s="465"/>
      <c r="D3" s="465"/>
      <c r="E3" s="465"/>
      <c r="F3" s="465"/>
    </row>
    <row r="4" spans="1:7" x14ac:dyDescent="0.2">
      <c r="A4" s="465" t="s">
        <v>130</v>
      </c>
      <c r="B4" s="465"/>
      <c r="C4" s="465"/>
      <c r="D4" s="465"/>
      <c r="E4" s="465"/>
      <c r="F4" s="465"/>
    </row>
    <row r="5" spans="1:7" x14ac:dyDescent="0.2">
      <c r="A5" s="465" t="s">
        <v>135</v>
      </c>
      <c r="B5" s="465"/>
      <c r="C5" s="465"/>
      <c r="D5" s="465"/>
      <c r="E5" s="465"/>
      <c r="F5" s="465"/>
    </row>
    <row r="6" spans="1:7" x14ac:dyDescent="0.2">
      <c r="A6" s="204" t="s">
        <v>141</v>
      </c>
      <c r="B6" s="202"/>
      <c r="C6" s="202"/>
      <c r="D6" s="202"/>
      <c r="E6" s="202"/>
      <c r="F6" s="202"/>
    </row>
    <row r="7" spans="1:7" x14ac:dyDescent="0.2">
      <c r="A7" s="465" t="s">
        <v>124</v>
      </c>
      <c r="B7" s="465"/>
      <c r="C7" s="465"/>
      <c r="D7" s="465"/>
      <c r="E7" s="465"/>
      <c r="F7" s="465"/>
    </row>
    <row r="8" spans="1:7" x14ac:dyDescent="0.2">
      <c r="A8" s="172" t="s">
        <v>235</v>
      </c>
      <c r="B8" s="157"/>
      <c r="C8" s="157"/>
      <c r="D8" s="157"/>
      <c r="E8" s="157"/>
      <c r="F8" s="157"/>
    </row>
    <row r="9" spans="1:7" ht="13.5" thickBot="1" x14ac:dyDescent="0.25">
      <c r="A9" s="21"/>
      <c r="B9" s="21"/>
      <c r="C9" s="21"/>
      <c r="D9" s="171"/>
      <c r="E9" s="21"/>
      <c r="F9" s="21"/>
    </row>
    <row r="10" spans="1:7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0" t="s">
        <v>17</v>
      </c>
      <c r="G10" s="211"/>
    </row>
    <row r="11" spans="1:7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3"/>
      <c r="G11" s="224"/>
    </row>
    <row r="12" spans="1:7" x14ac:dyDescent="0.2">
      <c r="A12" s="28">
        <v>51</v>
      </c>
      <c r="B12" s="29" t="s">
        <v>71</v>
      </c>
      <c r="C12" s="174">
        <f>SUM(C13+C17+C19)</f>
        <v>150292.19750000001</v>
      </c>
      <c r="D12" s="174">
        <f t="shared" ref="D12:F12" si="0">SUM(D13+D17+D19)</f>
        <v>44549.902500000004</v>
      </c>
      <c r="E12" s="174">
        <f t="shared" si="0"/>
        <v>0</v>
      </c>
      <c r="F12" s="174">
        <f t="shared" si="0"/>
        <v>194842.1</v>
      </c>
      <c r="G12" s="40"/>
    </row>
    <row r="13" spans="1:7" x14ac:dyDescent="0.2">
      <c r="A13" s="30">
        <v>511</v>
      </c>
      <c r="B13" s="31" t="s">
        <v>153</v>
      </c>
      <c r="C13" s="163">
        <f>SUM(C14:C16)</f>
        <v>132607.54999999999</v>
      </c>
      <c r="D13" s="163">
        <f>SUM(D14:D16)</f>
        <v>38655</v>
      </c>
      <c r="E13" s="163">
        <f>SUM(E14:E16)</f>
        <v>0</v>
      </c>
      <c r="F13" s="163">
        <f>SUM(F14:F16)</f>
        <v>171262.55</v>
      </c>
      <c r="G13" s="40"/>
    </row>
    <row r="14" spans="1:7" x14ac:dyDescent="0.2">
      <c r="A14" s="32">
        <v>51101</v>
      </c>
      <c r="B14" s="33" t="s">
        <v>72</v>
      </c>
      <c r="C14" s="164">
        <f>F14-D14</f>
        <v>115965</v>
      </c>
      <c r="D14" s="164">
        <f>[1]CAM!$I$48*3</f>
        <v>38655</v>
      </c>
      <c r="E14" s="164"/>
      <c r="F14" s="164">
        <f>+[2]CAM!$L$48</f>
        <v>154620</v>
      </c>
    </row>
    <row r="15" spans="1:7" x14ac:dyDescent="0.2">
      <c r="A15" s="32">
        <v>51103</v>
      </c>
      <c r="B15" s="38" t="s">
        <v>73</v>
      </c>
      <c r="C15" s="164">
        <f>+[2]CAM!$M$48</f>
        <v>12642.55</v>
      </c>
      <c r="D15" s="164"/>
      <c r="E15" s="164"/>
      <c r="F15" s="164">
        <f t="shared" ref="F15:F16" si="1">SUM(C15:E15)</f>
        <v>12642.55</v>
      </c>
    </row>
    <row r="16" spans="1:7" x14ac:dyDescent="0.2">
      <c r="A16" s="35">
        <v>51107</v>
      </c>
      <c r="B16" s="360" t="s">
        <v>75</v>
      </c>
      <c r="C16" s="164">
        <v>4000</v>
      </c>
      <c r="D16" s="164"/>
      <c r="E16" s="164"/>
      <c r="F16" s="164">
        <f t="shared" si="1"/>
        <v>4000</v>
      </c>
    </row>
    <row r="17" spans="1:7" x14ac:dyDescent="0.2">
      <c r="A17" s="30">
        <v>514</v>
      </c>
      <c r="B17" s="29" t="s">
        <v>76</v>
      </c>
      <c r="C17" s="163">
        <f>SUM(C18)</f>
        <v>9857.01</v>
      </c>
      <c r="D17" s="163">
        <f t="shared" ref="D17:F17" si="2">SUM(D18)</f>
        <v>3285.69</v>
      </c>
      <c r="E17" s="163">
        <f t="shared" si="2"/>
        <v>0</v>
      </c>
      <c r="F17" s="163">
        <f t="shared" si="2"/>
        <v>13142.7</v>
      </c>
    </row>
    <row r="18" spans="1:7" x14ac:dyDescent="0.2">
      <c r="A18" s="35">
        <v>51401</v>
      </c>
      <c r="B18" s="38" t="s">
        <v>77</v>
      </c>
      <c r="C18" s="164">
        <f>F18-D18</f>
        <v>9857.01</v>
      </c>
      <c r="D18" s="164">
        <v>3285.69</v>
      </c>
      <c r="E18" s="164"/>
      <c r="F18" s="164">
        <f>+[2]CAM!$L$52+[2]CAM!$L$54</f>
        <v>13142.7</v>
      </c>
    </row>
    <row r="19" spans="1:7" x14ac:dyDescent="0.2">
      <c r="A19" s="30">
        <v>515</v>
      </c>
      <c r="B19" s="37" t="s">
        <v>78</v>
      </c>
      <c r="C19" s="163">
        <f>SUM(C20:C20)</f>
        <v>7827.6374999999989</v>
      </c>
      <c r="D19" s="163">
        <f>SUM(D20:D20)</f>
        <v>2609.2124999999996</v>
      </c>
      <c r="E19" s="163">
        <f>SUM(E20:E20)</f>
        <v>0</v>
      </c>
      <c r="F19" s="163">
        <f>SUM(F20:F20)</f>
        <v>10436.849999999999</v>
      </c>
    </row>
    <row r="20" spans="1:7" x14ac:dyDescent="0.2">
      <c r="A20" s="35">
        <v>51501</v>
      </c>
      <c r="B20" s="38" t="s">
        <v>77</v>
      </c>
      <c r="C20" s="164">
        <f>F20-D20</f>
        <v>7827.6374999999989</v>
      </c>
      <c r="D20" s="164">
        <f>[1]CAM!$J$48*3</f>
        <v>2609.2124999999996</v>
      </c>
      <c r="E20" s="164"/>
      <c r="F20" s="164">
        <f>+[2]CAM!$L$53</f>
        <v>10436.849999999999</v>
      </c>
    </row>
    <row r="21" spans="1:7" x14ac:dyDescent="0.2">
      <c r="A21" s="30">
        <v>54</v>
      </c>
      <c r="B21" s="37" t="s">
        <v>80</v>
      </c>
      <c r="C21" s="51">
        <f>SUM(C22+C31+C33)</f>
        <v>16330</v>
      </c>
      <c r="D21" s="51">
        <f>SUM(D22+D31+D33)</f>
        <v>3320</v>
      </c>
      <c r="E21" s="51">
        <f>SUM(E22+E31+E33)</f>
        <v>0</v>
      </c>
      <c r="F21" s="51">
        <f>SUM(F22+F31+F33)</f>
        <v>19650</v>
      </c>
    </row>
    <row r="22" spans="1:7" x14ac:dyDescent="0.2">
      <c r="A22" s="30">
        <v>541</v>
      </c>
      <c r="B22" s="37" t="s">
        <v>164</v>
      </c>
      <c r="C22" s="51">
        <f>SUM(C23:C30)</f>
        <v>15330</v>
      </c>
      <c r="D22" s="51">
        <f>SUM(D23:D30)</f>
        <v>660</v>
      </c>
      <c r="E22" s="51">
        <f>SUM(E23:E30)</f>
        <v>0</v>
      </c>
      <c r="F22" s="51">
        <f>SUM(F23:F30)</f>
        <v>15990</v>
      </c>
      <c r="G22" s="39"/>
    </row>
    <row r="23" spans="1:7" x14ac:dyDescent="0.2">
      <c r="A23" s="35">
        <v>54104</v>
      </c>
      <c r="B23" s="38" t="s">
        <v>83</v>
      </c>
      <c r="C23" s="52">
        <v>5810</v>
      </c>
      <c r="D23" s="52"/>
      <c r="E23" s="52"/>
      <c r="F23" s="52">
        <f t="shared" ref="F23:F34" si="3">SUM(C23:E23)</f>
        <v>5810</v>
      </c>
      <c r="G23" s="39"/>
    </row>
    <row r="24" spans="1:7" x14ac:dyDescent="0.2">
      <c r="A24" s="35">
        <v>54105</v>
      </c>
      <c r="B24" s="38" t="s">
        <v>84</v>
      </c>
      <c r="C24" s="52">
        <v>150</v>
      </c>
      <c r="D24" s="52"/>
      <c r="E24" s="52"/>
      <c r="F24" s="52">
        <f t="shared" si="3"/>
        <v>150</v>
      </c>
      <c r="G24" s="188"/>
    </row>
    <row r="25" spans="1:7" x14ac:dyDescent="0.2">
      <c r="A25" s="35">
        <v>54107</v>
      </c>
      <c r="B25" s="38" t="s">
        <v>138</v>
      </c>
      <c r="C25" s="164">
        <v>500</v>
      </c>
      <c r="D25" s="52"/>
      <c r="E25" s="52"/>
      <c r="F25" s="52">
        <f t="shared" si="3"/>
        <v>500</v>
      </c>
      <c r="G25" s="186"/>
    </row>
    <row r="26" spans="1:7" x14ac:dyDescent="0.2">
      <c r="A26" s="35">
        <v>54109</v>
      </c>
      <c r="B26" s="38" t="s">
        <v>86</v>
      </c>
      <c r="C26" s="52">
        <v>320</v>
      </c>
      <c r="D26" s="52"/>
      <c r="E26" s="52"/>
      <c r="F26" s="52">
        <f t="shared" si="3"/>
        <v>320</v>
      </c>
      <c r="G26" s="40"/>
    </row>
    <row r="27" spans="1:7" x14ac:dyDescent="0.2">
      <c r="A27" s="35">
        <v>54110</v>
      </c>
      <c r="B27" s="38" t="s">
        <v>320</v>
      </c>
      <c r="C27" s="52">
        <v>1500</v>
      </c>
      <c r="D27" s="52">
        <v>660</v>
      </c>
      <c r="E27" s="52"/>
      <c r="F27" s="52">
        <f t="shared" si="3"/>
        <v>2160</v>
      </c>
      <c r="G27" s="40"/>
    </row>
    <row r="28" spans="1:7" x14ac:dyDescent="0.2">
      <c r="A28" s="35">
        <v>54114</v>
      </c>
      <c r="B28" s="38" t="s">
        <v>88</v>
      </c>
      <c r="C28" s="52">
        <v>70</v>
      </c>
      <c r="D28" s="52"/>
      <c r="E28" s="52"/>
      <c r="F28" s="52">
        <f t="shared" si="3"/>
        <v>70</v>
      </c>
      <c r="G28" s="40"/>
    </row>
    <row r="29" spans="1:7" x14ac:dyDescent="0.2">
      <c r="A29" s="35">
        <v>54117</v>
      </c>
      <c r="B29" s="38" t="s">
        <v>321</v>
      </c>
      <c r="C29" s="52">
        <v>6810</v>
      </c>
      <c r="D29" s="52"/>
      <c r="E29" s="52"/>
      <c r="F29" s="52">
        <f t="shared" si="3"/>
        <v>6810</v>
      </c>
      <c r="G29" s="40"/>
    </row>
    <row r="30" spans="1:7" x14ac:dyDescent="0.2">
      <c r="A30" s="35">
        <v>54118</v>
      </c>
      <c r="B30" s="38" t="s">
        <v>251</v>
      </c>
      <c r="C30" s="52">
        <v>170</v>
      </c>
      <c r="D30" s="52"/>
      <c r="E30" s="52"/>
      <c r="F30" s="52">
        <f t="shared" si="3"/>
        <v>170</v>
      </c>
      <c r="G30" s="40"/>
    </row>
    <row r="31" spans="1:7" x14ac:dyDescent="0.2">
      <c r="A31" s="30">
        <v>542</v>
      </c>
      <c r="B31" s="37" t="s">
        <v>168</v>
      </c>
      <c r="C31" s="51">
        <f>SUM(C32)</f>
        <v>1000</v>
      </c>
      <c r="D31" s="51">
        <f t="shared" ref="D31:F31" si="4">SUM(D32)</f>
        <v>2000</v>
      </c>
      <c r="E31" s="51">
        <f t="shared" si="4"/>
        <v>0</v>
      </c>
      <c r="F31" s="51">
        <f t="shared" si="4"/>
        <v>3000</v>
      </c>
      <c r="G31" s="40"/>
    </row>
    <row r="32" spans="1:7" x14ac:dyDescent="0.2">
      <c r="A32" s="35">
        <v>54203</v>
      </c>
      <c r="B32" s="38" t="s">
        <v>92</v>
      </c>
      <c r="C32" s="52">
        <v>1000</v>
      </c>
      <c r="D32" s="52">
        <v>2000</v>
      </c>
      <c r="E32" s="52"/>
      <c r="F32" s="52">
        <f>SUM(C32:E32)</f>
        <v>3000</v>
      </c>
      <c r="G32" s="40"/>
    </row>
    <row r="33" spans="1:8" x14ac:dyDescent="0.2">
      <c r="A33" s="30">
        <v>543</v>
      </c>
      <c r="B33" s="37" t="s">
        <v>155</v>
      </c>
      <c r="C33" s="51">
        <f>SUM(C34:C34)</f>
        <v>0</v>
      </c>
      <c r="D33" s="51">
        <f>SUM(D34:D34)</f>
        <v>660</v>
      </c>
      <c r="E33" s="51">
        <f>SUM(E34:E34)</f>
        <v>0</v>
      </c>
      <c r="F33" s="51">
        <f>SUM(F34:F34)</f>
        <v>660</v>
      </c>
      <c r="G33" s="39"/>
    </row>
    <row r="34" spans="1:8" x14ac:dyDescent="0.2">
      <c r="A34" s="35">
        <v>54302</v>
      </c>
      <c r="B34" s="38" t="s">
        <v>267</v>
      </c>
      <c r="C34" s="52"/>
      <c r="D34" s="52">
        <v>660</v>
      </c>
      <c r="E34" s="52"/>
      <c r="F34" s="52">
        <f t="shared" si="3"/>
        <v>660</v>
      </c>
      <c r="G34" s="40"/>
    </row>
    <row r="35" spans="1:8" x14ac:dyDescent="0.2">
      <c r="A35" s="30">
        <v>55</v>
      </c>
      <c r="B35" s="37" t="s">
        <v>104</v>
      </c>
      <c r="C35" s="51">
        <f>SUM(C36)</f>
        <v>1980</v>
      </c>
      <c r="D35" s="51">
        <f t="shared" ref="D35:F35" si="5">SUM(D36)</f>
        <v>0</v>
      </c>
      <c r="E35" s="51">
        <f t="shared" si="5"/>
        <v>0</v>
      </c>
      <c r="F35" s="51">
        <f t="shared" si="5"/>
        <v>1980</v>
      </c>
      <c r="G35" s="40"/>
    </row>
    <row r="36" spans="1:8" x14ac:dyDescent="0.2">
      <c r="A36" s="30">
        <v>556</v>
      </c>
      <c r="B36" s="37" t="s">
        <v>158</v>
      </c>
      <c r="C36" s="51">
        <f>SUM(C37:C37)</f>
        <v>1980</v>
      </c>
      <c r="D36" s="51">
        <f>SUM(D37:D37)</f>
        <v>0</v>
      </c>
      <c r="E36" s="51">
        <f>SUM(E37:E37)</f>
        <v>0</v>
      </c>
      <c r="F36" s="51">
        <f>SUM(F37:F37)</f>
        <v>1980</v>
      </c>
      <c r="G36" s="40"/>
    </row>
    <row r="37" spans="1:8" x14ac:dyDescent="0.2">
      <c r="A37" s="35">
        <v>55601</v>
      </c>
      <c r="B37" s="192" t="s">
        <v>105</v>
      </c>
      <c r="C37" s="52">
        <v>1980</v>
      </c>
      <c r="D37" s="52"/>
      <c r="E37" s="52"/>
      <c r="F37" s="52">
        <f t="shared" ref="F37" si="6">SUM(C37:E37)</f>
        <v>1980</v>
      </c>
      <c r="G37" s="40"/>
    </row>
    <row r="38" spans="1:8" x14ac:dyDescent="0.2">
      <c r="A38" s="30">
        <v>61</v>
      </c>
      <c r="B38" s="37" t="s">
        <v>110</v>
      </c>
      <c r="C38" s="51">
        <f>SUM(C39)</f>
        <v>4500</v>
      </c>
      <c r="D38" s="51">
        <f t="shared" ref="D38:F38" si="7">SUM(D39)</f>
        <v>170</v>
      </c>
      <c r="E38" s="51">
        <f t="shared" si="7"/>
        <v>0</v>
      </c>
      <c r="F38" s="51">
        <f t="shared" si="7"/>
        <v>4670</v>
      </c>
      <c r="G38" s="40"/>
    </row>
    <row r="39" spans="1:8" x14ac:dyDescent="0.2">
      <c r="A39" s="30">
        <v>611</v>
      </c>
      <c r="B39" s="37" t="s">
        <v>163</v>
      </c>
      <c r="C39" s="51">
        <f>SUM(C40:C42)</f>
        <v>4500</v>
      </c>
      <c r="D39" s="51">
        <f>SUM(D40:D42)</f>
        <v>170</v>
      </c>
      <c r="E39" s="51">
        <f>SUM(E40:E42)</f>
        <v>0</v>
      </c>
      <c r="F39" s="51">
        <f>SUM(F40:F42)</f>
        <v>4670</v>
      </c>
      <c r="G39" s="40"/>
    </row>
    <row r="40" spans="1:8" x14ac:dyDescent="0.2">
      <c r="A40" s="35">
        <v>61101</v>
      </c>
      <c r="B40" s="38" t="s">
        <v>112</v>
      </c>
      <c r="C40" s="52"/>
      <c r="D40" s="52">
        <v>150</v>
      </c>
      <c r="E40" s="52"/>
      <c r="F40" s="52">
        <f t="shared" ref="F40:F42" si="8">SUM(C40:E40)</f>
        <v>150</v>
      </c>
      <c r="G40" s="40"/>
    </row>
    <row r="41" spans="1:8" x14ac:dyDescent="0.2">
      <c r="A41" s="35">
        <v>61105</v>
      </c>
      <c r="B41" s="38" t="s">
        <v>322</v>
      </c>
      <c r="C41" s="52">
        <v>4500</v>
      </c>
      <c r="D41" s="52"/>
      <c r="E41" s="52"/>
      <c r="F41" s="52">
        <f t="shared" si="8"/>
        <v>4500</v>
      </c>
      <c r="G41" s="40"/>
    </row>
    <row r="42" spans="1:8" x14ac:dyDescent="0.2">
      <c r="A42" s="35">
        <v>61199</v>
      </c>
      <c r="B42" s="38" t="s">
        <v>115</v>
      </c>
      <c r="C42" s="52"/>
      <c r="D42" s="52">
        <v>20</v>
      </c>
      <c r="E42" s="52"/>
      <c r="F42" s="52">
        <f t="shared" si="8"/>
        <v>20</v>
      </c>
      <c r="G42" s="40"/>
    </row>
    <row r="43" spans="1:8" x14ac:dyDescent="0.2">
      <c r="A43" s="35"/>
      <c r="B43" s="37" t="s">
        <v>119</v>
      </c>
      <c r="C43" s="51">
        <f>SUM(C12+C21+C35+C38)</f>
        <v>173102.19750000001</v>
      </c>
      <c r="D43" s="51">
        <f>SUM(D12+D21+D35+D38)</f>
        <v>48039.902500000004</v>
      </c>
      <c r="E43" s="51">
        <f>SUM(E12+E21+E35+E38)</f>
        <v>0</v>
      </c>
      <c r="F43" s="51">
        <f>SUM(F12+F21+F35+F38)</f>
        <v>221142.1</v>
      </c>
      <c r="G43" s="40"/>
    </row>
    <row r="44" spans="1:8" x14ac:dyDescent="0.2">
      <c r="A44" s="35"/>
      <c r="B44" s="38"/>
      <c r="C44" s="52"/>
      <c r="D44" s="52"/>
      <c r="E44" s="52"/>
      <c r="F44" s="52"/>
      <c r="G44" s="40"/>
    </row>
    <row r="45" spans="1:8" x14ac:dyDescent="0.2">
      <c r="A45" s="30"/>
      <c r="B45" s="37" t="s">
        <v>120</v>
      </c>
      <c r="C45" s="51">
        <f>SUM(C12+C21+C35+C38)</f>
        <v>173102.19750000001</v>
      </c>
      <c r="D45" s="51">
        <f>SUM(D12+D21+D35+D38)</f>
        <v>48039.902500000004</v>
      </c>
      <c r="E45" s="51">
        <f>SUM(E12+E21+E35+E38)</f>
        <v>0</v>
      </c>
      <c r="F45" s="51">
        <f>SUM(F12+F21+F35+F38)</f>
        <v>221142.1</v>
      </c>
      <c r="G45" s="54"/>
    </row>
    <row r="46" spans="1:8" x14ac:dyDescent="0.2">
      <c r="A46" s="30"/>
      <c r="B46" s="37" t="s">
        <v>121</v>
      </c>
      <c r="C46" s="51">
        <f>SUM(C13+C17+C19+C22+C31+C33+C36+C39)</f>
        <v>173102.19750000001</v>
      </c>
      <c r="D46" s="51">
        <f>SUM(D13+D17+D19+D22+D31+D33+D36+D39)</f>
        <v>48039.902500000004</v>
      </c>
      <c r="E46" s="51">
        <f>SUM(E13+E17+E19+E22+E31+E33+E36+E39)</f>
        <v>0</v>
      </c>
      <c r="F46" s="51">
        <f>SUM(F13+F17+F19+F22+F31+F33+F36+F39)</f>
        <v>221142.1</v>
      </c>
      <c r="G46" s="54"/>
    </row>
    <row r="47" spans="1:8" x14ac:dyDescent="0.2">
      <c r="A47" s="30"/>
      <c r="B47" s="37" t="s">
        <v>122</v>
      </c>
      <c r="C47" s="51">
        <f>SUM(C14+C15+C16+C18+C20+C23+C24+C25+C26+C27+C28+C29+C30+C32+C34+C37+C40+C41+C42)</f>
        <v>173102.19750000001</v>
      </c>
      <c r="D47" s="51">
        <f t="shared" ref="D47:F47" si="9">SUM(D14+D15+D16+D18+D20+D23+D24+D25+D26+D27+D28+D29+D30+D32+D34+D37+D40+D41+D42)</f>
        <v>48039.902500000004</v>
      </c>
      <c r="E47" s="51">
        <f t="shared" si="9"/>
        <v>0</v>
      </c>
      <c r="F47" s="51">
        <f t="shared" si="9"/>
        <v>221142.1</v>
      </c>
      <c r="G47" s="218"/>
      <c r="H47" s="223"/>
    </row>
    <row r="48" spans="1:8" x14ac:dyDescent="0.2">
      <c r="A48" s="42"/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89" ht="15" customHeight="1" x14ac:dyDescent="0.2"/>
    <row r="1096" spans="7:7" x14ac:dyDescent="0.2">
      <c r="G1096" s="43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44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45"/>
    </row>
    <row r="1115" spans="7:7" x14ac:dyDescent="0.2">
      <c r="G1115" s="46"/>
    </row>
    <row r="1116" spans="7:7" x14ac:dyDescent="0.2">
      <c r="G1116" s="45"/>
    </row>
    <row r="1117" spans="7:7" x14ac:dyDescent="0.2">
      <c r="G1117" s="47"/>
    </row>
    <row r="1118" spans="7:7" x14ac:dyDescent="0.2">
      <c r="G1118" s="40"/>
    </row>
    <row r="1119" spans="7:7" x14ac:dyDescent="0.2">
      <c r="G1119" s="39"/>
    </row>
    <row r="1120" spans="7:7" x14ac:dyDescent="0.2">
      <c r="G1120" s="40"/>
    </row>
    <row r="1121" spans="7:7" x14ac:dyDescent="0.2">
      <c r="G1121" s="40"/>
    </row>
    <row r="1122" spans="7:7" x14ac:dyDescent="0.2">
      <c r="G1122" s="40"/>
    </row>
    <row r="1123" spans="7:7" x14ac:dyDescent="0.2">
      <c r="G1123" s="39"/>
    </row>
    <row r="1124" spans="7:7" x14ac:dyDescent="0.2">
      <c r="G1124" s="39"/>
    </row>
    <row r="1125" spans="7:7" x14ac:dyDescent="0.2">
      <c r="G1125" s="39"/>
    </row>
    <row r="1126" spans="7:7" x14ac:dyDescent="0.2">
      <c r="G1126" s="39"/>
    </row>
    <row r="1127" spans="7:7" x14ac:dyDescent="0.2">
      <c r="G1127" s="39"/>
    </row>
    <row r="1128" spans="7:7" x14ac:dyDescent="0.2">
      <c r="G1128" s="39"/>
    </row>
    <row r="2470" spans="8:102" ht="11.1" customHeight="1" x14ac:dyDescent="0.2">
      <c r="H2470" s="43"/>
      <c r="I2470" s="43"/>
      <c r="J2470" s="43"/>
      <c r="K2470" s="43"/>
      <c r="L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Z2470" s="43"/>
      <c r="BA2470" s="43"/>
      <c r="BB2470" s="43"/>
      <c r="BC2470" s="43"/>
      <c r="BD2470" s="43"/>
      <c r="BE2470" s="43"/>
      <c r="BG2470" s="43"/>
      <c r="BH2470" s="43"/>
      <c r="BI2470" s="43"/>
      <c r="BJ2470" s="43"/>
      <c r="BK2470" s="43"/>
      <c r="BL2470" s="43"/>
      <c r="BN2470" s="43"/>
      <c r="BO2470" s="43"/>
      <c r="BP2470" s="43"/>
      <c r="BQ2470" s="43"/>
      <c r="BR2470" s="43"/>
      <c r="BS2470" s="43"/>
      <c r="BU2470" s="43"/>
      <c r="BV2470" s="43"/>
      <c r="BW2470" s="43"/>
      <c r="BX2470" s="43"/>
      <c r="BY2470" s="43"/>
      <c r="BZ2470" s="43"/>
      <c r="CB2470" s="43"/>
      <c r="CC2470" s="43"/>
      <c r="CD2470" s="43"/>
      <c r="CE2470" s="43"/>
      <c r="CF2470" s="43"/>
      <c r="CG2470" s="43"/>
      <c r="CI2470" s="43"/>
      <c r="CJ2470" s="43"/>
      <c r="CK2470" s="43"/>
      <c r="CL2470" s="43"/>
      <c r="CM2470" s="43"/>
      <c r="CN2470" s="43"/>
      <c r="CP2470" s="43"/>
      <c r="CQ2470" s="43"/>
      <c r="CR2470" s="43"/>
      <c r="CS2470" s="43"/>
      <c r="CT2470" s="43"/>
      <c r="CU2470" s="43"/>
      <c r="CW2470" s="43"/>
      <c r="CX2470" s="43"/>
    </row>
    <row r="2471" spans="8:102" ht="11.1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Z2471" s="2"/>
      <c r="BA2471" s="2"/>
      <c r="BB2471" s="2"/>
      <c r="BC2471" s="2"/>
      <c r="BD2471" s="2"/>
      <c r="BE2471" s="2"/>
      <c r="BG2471" s="2"/>
      <c r="BH2471" s="2"/>
      <c r="BI2471" s="2"/>
      <c r="BJ2471" s="2"/>
      <c r="BK2471" s="2"/>
      <c r="BL2471" s="2"/>
      <c r="BN2471" s="2"/>
      <c r="BO2471" s="2"/>
      <c r="BP2471" s="2"/>
      <c r="BQ2471" s="2"/>
      <c r="BR2471" s="2"/>
      <c r="BS2471" s="2"/>
      <c r="BU2471" s="2"/>
      <c r="BV2471" s="2"/>
      <c r="BW2471" s="2"/>
      <c r="BX2471" s="2"/>
      <c r="BY2471" s="2"/>
      <c r="BZ2471" s="2"/>
      <c r="CB2471" s="2"/>
      <c r="CC2471" s="2"/>
      <c r="CD2471" s="2"/>
      <c r="CE2471" s="2"/>
      <c r="CF2471" s="2"/>
      <c r="CG2471" s="2"/>
      <c r="CI2471" s="2"/>
      <c r="CJ2471" s="2"/>
      <c r="CK2471" s="2"/>
      <c r="CL2471" s="2"/>
      <c r="CM2471" s="2"/>
      <c r="CN2471" s="2"/>
      <c r="CP2471" s="2"/>
      <c r="CQ2471" s="2"/>
      <c r="CR2471" s="2"/>
      <c r="CS2471" s="2"/>
      <c r="CT2471" s="2"/>
      <c r="CU2471" s="2"/>
      <c r="CW2471" s="2"/>
      <c r="CX2471" s="2"/>
    </row>
    <row r="2472" spans="8:102" ht="11.1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Q2472" s="2"/>
      <c r="AR2472" s="2"/>
      <c r="AS2472" s="2"/>
      <c r="AT2472" s="2"/>
      <c r="AV2472" s="2"/>
      <c r="AX2472" s="2"/>
      <c r="AZ2472" s="2"/>
      <c r="BA2472" s="2"/>
      <c r="BB2472" s="2"/>
      <c r="BC2472" s="2"/>
      <c r="BD2472" s="2"/>
      <c r="BE2472" s="2"/>
      <c r="BG2472" s="2"/>
      <c r="BH2472" s="2"/>
      <c r="BI2472" s="2"/>
      <c r="BJ2472" s="2"/>
      <c r="BL2472" s="2"/>
      <c r="BN2472" s="2"/>
      <c r="BO2472" s="2"/>
      <c r="BP2472" s="2"/>
      <c r="BQ2472" s="2"/>
      <c r="BR2472" s="2"/>
      <c r="BS2472" s="2"/>
      <c r="BU2472" s="2"/>
      <c r="BV2472" s="2"/>
      <c r="BW2472" s="2"/>
      <c r="BX2472" s="2"/>
      <c r="BY2472" s="2"/>
      <c r="BZ2472" s="2"/>
      <c r="CB2472" s="2"/>
      <c r="CD2472" s="2"/>
      <c r="CE2472" s="2"/>
      <c r="CF2472" s="2"/>
      <c r="CG2472" s="2"/>
      <c r="CI2472" s="2"/>
      <c r="CJ2472" s="2"/>
      <c r="CK2472" s="2"/>
      <c r="CL2472" s="2"/>
      <c r="CM2472" s="2"/>
      <c r="CN2472" s="2"/>
      <c r="CP2472" s="2"/>
      <c r="CQ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J2473" s="2"/>
      <c r="AK2473" s="2"/>
      <c r="AM2473" s="2"/>
      <c r="AO2473" s="2"/>
      <c r="AP2473" s="2"/>
      <c r="AQ2473" s="2"/>
      <c r="AR2473" s="2"/>
      <c r="AS2473" s="2"/>
      <c r="AT2473" s="2"/>
      <c r="AV2473" s="2"/>
      <c r="AX2473" s="2"/>
      <c r="AZ2473" s="2"/>
      <c r="BA2473" s="2"/>
      <c r="BB2473" s="2"/>
      <c r="BC2473" s="2"/>
      <c r="BD2473" s="2"/>
      <c r="BE2473" s="2"/>
      <c r="BG2473" s="2"/>
      <c r="BH2473" s="2"/>
      <c r="BI2473" s="2"/>
      <c r="BJ2473" s="2"/>
      <c r="BL2473" s="2"/>
      <c r="BN2473" s="2"/>
      <c r="BO2473" s="2"/>
      <c r="BP2473" s="2"/>
      <c r="BQ2473" s="2"/>
      <c r="BR2473" s="2"/>
      <c r="BS2473" s="2"/>
      <c r="BU2473" s="2"/>
      <c r="BV2473" s="2"/>
      <c r="BW2473" s="2"/>
      <c r="BX2473" s="2"/>
      <c r="BY2473" s="2"/>
      <c r="BZ2473" s="2"/>
      <c r="CB2473" s="2"/>
      <c r="CD2473" s="2"/>
      <c r="CE2473" s="2"/>
      <c r="CF2473" s="2"/>
      <c r="CG2473" s="2"/>
      <c r="CI2473" s="2"/>
      <c r="CJ2473" s="2"/>
      <c r="CK2473" s="2"/>
      <c r="CL2473" s="2"/>
      <c r="CM2473" s="2"/>
      <c r="CN2473" s="2"/>
      <c r="CP2473" s="2"/>
      <c r="CQ2473" s="2"/>
      <c r="CR2473" s="2"/>
      <c r="CW2473" s="2"/>
      <c r="CX2473" s="2"/>
    </row>
    <row r="2474" spans="8:102" ht="12.95" customHeight="1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D2474" s="2"/>
      <c r="AE2474" s="2"/>
      <c r="AF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N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N2474" s="2"/>
      <c r="CR2474" s="2"/>
      <c r="CW2474" s="2"/>
      <c r="CX2474" s="2"/>
    </row>
    <row r="2475" spans="8:102" ht="12.95" customHeight="1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F2475" s="2"/>
      <c r="AG2475" s="2"/>
      <c r="AH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N2475" s="2"/>
      <c r="CR2475" s="2"/>
      <c r="CW2475" s="2"/>
      <c r="CX2475" s="2"/>
    </row>
    <row r="2476" spans="8:102" ht="12.95" customHeight="1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F2476" s="2"/>
      <c r="AG2476" s="2"/>
      <c r="AH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N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H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H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X2481" s="2"/>
      <c r="Y2481" s="2"/>
      <c r="Z2481" s="2"/>
      <c r="AA2481" s="2"/>
      <c r="AD2481" s="2"/>
      <c r="AE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V2482" s="2"/>
      <c r="W2482" s="2"/>
      <c r="X2482" s="2"/>
      <c r="Y2482" s="2"/>
      <c r="Z2482" s="2"/>
      <c r="AA2482" s="2"/>
      <c r="AD2482" s="2"/>
      <c r="AE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V2483" s="2"/>
      <c r="W2483" s="2"/>
      <c r="Y2483" s="2"/>
      <c r="AA2483" s="2"/>
      <c r="AD2483" s="2"/>
      <c r="AE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I2484" s="2"/>
      <c r="J2484" s="2"/>
      <c r="K2484" s="2"/>
      <c r="N2484" s="2"/>
      <c r="O2484" s="2"/>
      <c r="P2484" s="2"/>
      <c r="Q2484" s="2"/>
      <c r="R2484" s="2"/>
      <c r="S2484" s="2"/>
      <c r="T2484" s="2"/>
      <c r="V2484" s="2"/>
      <c r="W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I2485" s="2"/>
      <c r="J2485" s="2"/>
      <c r="K2485" s="2"/>
      <c r="N2485" s="2"/>
      <c r="O2485" s="2"/>
      <c r="P2485" s="2"/>
      <c r="Q2485" s="2"/>
      <c r="R2485" s="2"/>
      <c r="S2485" s="2"/>
      <c r="T2485" s="2"/>
      <c r="V2485" s="2"/>
      <c r="W2485" s="2"/>
      <c r="Y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H2486" s="2"/>
      <c r="O2486" s="2"/>
      <c r="S2486" s="2"/>
      <c r="T2486" s="2"/>
      <c r="V2486" s="2"/>
      <c r="Y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H2487" s="2"/>
      <c r="S2487" s="2"/>
      <c r="T2487" s="2"/>
      <c r="V2487" s="2"/>
      <c r="Y2487" s="2"/>
      <c r="AG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28" x14ac:dyDescent="0.2">
      <c r="S2488" s="2"/>
      <c r="T2488" s="2"/>
      <c r="V2488" s="2"/>
      <c r="Y2488" s="2"/>
      <c r="AG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J2488" s="2"/>
      <c r="BL2488" s="2"/>
      <c r="BO2488" s="2"/>
      <c r="BP2488" s="2"/>
      <c r="BQ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28" x14ac:dyDescent="0.2">
      <c r="S2489" s="2"/>
      <c r="T2489" s="2"/>
      <c r="V2489" s="2"/>
      <c r="Y2489" s="2"/>
      <c r="AG2489" s="2"/>
      <c r="AJ2489" s="2"/>
      <c r="AK2489" s="2"/>
      <c r="AM2489" s="2"/>
      <c r="AO2489" s="2"/>
      <c r="AP2489" s="2"/>
      <c r="AZ2489" s="2"/>
      <c r="BA2489" s="2"/>
      <c r="BH2489" s="2"/>
      <c r="BO2489" s="2"/>
      <c r="BP2489" s="2"/>
      <c r="CD2489" s="2"/>
      <c r="CE2489" s="2"/>
      <c r="CF2489" s="2"/>
      <c r="CW2489" s="2"/>
      <c r="CX2489" s="2"/>
    </row>
    <row r="2490" spans="8:128" x14ac:dyDescent="0.2">
      <c r="AG2490" s="2"/>
      <c r="AK2490" s="2"/>
      <c r="AM2490" s="2"/>
      <c r="AP2490" s="2"/>
      <c r="AZ2490" s="2"/>
      <c r="BA2490" s="2"/>
      <c r="BO2490" s="2"/>
      <c r="BP2490" s="2"/>
      <c r="CD2490" s="2"/>
      <c r="CE2490" s="2"/>
      <c r="CF2490" s="2"/>
      <c r="CW2490" s="2"/>
    </row>
    <row r="2491" spans="8:128" x14ac:dyDescent="0.2">
      <c r="H2491" s="47"/>
      <c r="I2491" s="47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  <c r="AA2491" s="47"/>
      <c r="AB2491" s="47"/>
      <c r="AC2491" s="47"/>
      <c r="AD2491" s="47"/>
      <c r="AE2491" s="47"/>
      <c r="AF2491" s="47"/>
      <c r="AG2491" s="47"/>
      <c r="AH2491" s="47"/>
      <c r="AI2491" s="47"/>
      <c r="AJ2491" s="47"/>
      <c r="AK2491" s="47"/>
      <c r="AL2491" s="47"/>
      <c r="AM2491" s="47"/>
      <c r="AN2491" s="47"/>
      <c r="AO2491" s="47"/>
      <c r="AP2491" s="47"/>
      <c r="AQ2491" s="47"/>
      <c r="AR2491" s="47"/>
      <c r="AS2491" s="47"/>
      <c r="AT2491" s="47"/>
      <c r="AU2491" s="47"/>
      <c r="AV2491" s="47"/>
      <c r="AW2491" s="47"/>
      <c r="AX2491" s="47"/>
      <c r="AY2491" s="47"/>
      <c r="AZ2491" s="47"/>
      <c r="BA2491" s="47"/>
      <c r="BB2491" s="47"/>
      <c r="BC2491" s="47"/>
      <c r="BD2491" s="47"/>
      <c r="BE2491" s="47"/>
      <c r="BF2491" s="47"/>
      <c r="BG2491" s="47"/>
      <c r="BH2491" s="47"/>
      <c r="BI2491" s="47"/>
      <c r="BJ2491" s="47"/>
      <c r="BK2491" s="47"/>
      <c r="BL2491" s="47"/>
      <c r="BM2491" s="47"/>
      <c r="BN2491" s="47"/>
      <c r="BO2491" s="47"/>
      <c r="BP2491" s="47"/>
      <c r="BQ2491" s="47"/>
      <c r="BR2491" s="47"/>
      <c r="BS2491" s="47"/>
      <c r="BT2491" s="47"/>
      <c r="BU2491" s="47"/>
      <c r="BV2491" s="47"/>
      <c r="BW2491" s="47"/>
      <c r="BX2491" s="47"/>
      <c r="BY2491" s="47"/>
      <c r="BZ2491" s="47"/>
      <c r="CA2491" s="47"/>
      <c r="CB2491" s="47"/>
      <c r="CC2491" s="47"/>
      <c r="CD2491" s="47"/>
      <c r="CE2491" s="47"/>
      <c r="CF2491" s="47"/>
      <c r="CG2491" s="47"/>
      <c r="CH2491" s="47"/>
      <c r="CI2491" s="47"/>
      <c r="CJ2491" s="47"/>
      <c r="CK2491" s="47"/>
      <c r="CL2491" s="47"/>
      <c r="CM2491" s="47"/>
      <c r="CN2491" s="47"/>
      <c r="CO2491" s="47"/>
      <c r="CP2491" s="47"/>
      <c r="CQ2491" s="47"/>
      <c r="CR2491" s="47"/>
      <c r="CS2491" s="47"/>
      <c r="CT2491" s="47"/>
      <c r="CU2491" s="47"/>
      <c r="CV2491" s="47"/>
      <c r="CW2491" s="47"/>
      <c r="CX2491" s="47"/>
      <c r="CY2491" s="47">
        <f t="shared" ref="CY2491:DG2491" si="10">SUM(CY2471:CY2490)</f>
        <v>0</v>
      </c>
      <c r="CZ2491" s="47">
        <f t="shared" si="10"/>
        <v>0</v>
      </c>
      <c r="DA2491" s="47">
        <f t="shared" si="10"/>
        <v>0</v>
      </c>
      <c r="DB2491" s="47">
        <f t="shared" si="10"/>
        <v>0</v>
      </c>
      <c r="DC2491" s="47">
        <f t="shared" si="10"/>
        <v>0</v>
      </c>
      <c r="DD2491" s="47">
        <f t="shared" si="10"/>
        <v>0</v>
      </c>
      <c r="DE2491" s="47">
        <f t="shared" si="10"/>
        <v>0</v>
      </c>
      <c r="DF2491" s="47">
        <f t="shared" si="10"/>
        <v>0</v>
      </c>
      <c r="DG2491" s="47">
        <f t="shared" si="10"/>
        <v>0</v>
      </c>
      <c r="DH2491" s="47"/>
      <c r="DI2491" s="47"/>
      <c r="DJ2491" s="47"/>
      <c r="DK2491" s="47"/>
      <c r="DL2491" s="47"/>
      <c r="DM2491" s="47"/>
      <c r="DN2491" s="47"/>
      <c r="DO2491" s="47"/>
      <c r="DP2491" s="47"/>
      <c r="DQ2491" s="47"/>
      <c r="DR2491" s="47"/>
      <c r="DS2491" s="47"/>
      <c r="DT2491" s="47"/>
      <c r="DU2491" s="47"/>
      <c r="DV2491" s="47"/>
      <c r="DW2491" s="47"/>
      <c r="DX2491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7"/>
  <sheetViews>
    <sheetView showGridLines="0" topLeftCell="A13" zoomScale="110" zoomScaleNormal="110" workbookViewId="0">
      <selection activeCell="H9" sqref="H9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135</v>
      </c>
      <c r="B5" s="465"/>
      <c r="C5" s="465"/>
      <c r="D5" s="465"/>
      <c r="E5" s="465"/>
      <c r="F5" s="465"/>
    </row>
    <row r="6" spans="1:6" x14ac:dyDescent="0.2">
      <c r="A6" s="204" t="s">
        <v>141</v>
      </c>
      <c r="B6" s="202"/>
      <c r="C6" s="202"/>
      <c r="D6" s="202"/>
      <c r="E6" s="202"/>
      <c r="F6" s="379"/>
    </row>
    <row r="7" spans="1:6" x14ac:dyDescent="0.2">
      <c r="A7" s="465" t="s">
        <v>124</v>
      </c>
      <c r="B7" s="465"/>
      <c r="C7" s="465"/>
      <c r="D7" s="465"/>
      <c r="E7" s="465"/>
      <c r="F7" s="465"/>
    </row>
    <row r="8" spans="1:6" x14ac:dyDescent="0.2">
      <c r="A8" s="172" t="s">
        <v>149</v>
      </c>
      <c r="B8" s="64"/>
      <c r="C8" s="64"/>
      <c r="D8" s="64"/>
      <c r="E8" s="64"/>
      <c r="F8" s="64"/>
    </row>
    <row r="9" spans="1:6" x14ac:dyDescent="0.2">
      <c r="A9" s="21"/>
      <c r="B9" s="21"/>
      <c r="C9" s="21"/>
      <c r="D9" s="171"/>
      <c r="E9" s="21"/>
      <c r="F9" s="21"/>
    </row>
    <row r="10" spans="1:6" x14ac:dyDescent="0.2">
      <c r="A10" s="473" t="s">
        <v>63</v>
      </c>
      <c r="B10" s="473" t="s">
        <v>64</v>
      </c>
      <c r="C10" s="413" t="s">
        <v>65</v>
      </c>
      <c r="D10" s="413" t="s">
        <v>66</v>
      </c>
      <c r="E10" s="413" t="s">
        <v>67</v>
      </c>
      <c r="F10" s="473" t="s">
        <v>17</v>
      </c>
    </row>
    <row r="11" spans="1:6" x14ac:dyDescent="0.2">
      <c r="A11" s="473"/>
      <c r="B11" s="473"/>
      <c r="C11" s="414" t="s">
        <v>68</v>
      </c>
      <c r="D11" s="414" t="s">
        <v>69</v>
      </c>
      <c r="E11" s="414" t="s">
        <v>70</v>
      </c>
      <c r="F11" s="473"/>
    </row>
    <row r="12" spans="1:6" x14ac:dyDescent="0.2">
      <c r="A12" s="28">
        <v>51</v>
      </c>
      <c r="B12" s="29" t="s">
        <v>71</v>
      </c>
      <c r="C12" s="174">
        <f>SUM(C13+C16+C18)</f>
        <v>43645.500000000007</v>
      </c>
      <c r="D12" s="174">
        <f>SUM(D13+D16+D18)</f>
        <v>13553.4</v>
      </c>
      <c r="E12" s="174">
        <f>SUM(E13+E16+E18)</f>
        <v>0</v>
      </c>
      <c r="F12" s="174">
        <f>SUM(F13+F16+F18)</f>
        <v>57198.9</v>
      </c>
    </row>
    <row r="13" spans="1:6" x14ac:dyDescent="0.2">
      <c r="A13" s="30">
        <v>511</v>
      </c>
      <c r="B13" s="31" t="s">
        <v>153</v>
      </c>
      <c r="C13" s="163">
        <f>SUM(C14:C15)</f>
        <v>38265.300000000003</v>
      </c>
      <c r="D13" s="163">
        <f>SUM(D14:D15)</f>
        <v>11760</v>
      </c>
      <c r="E13" s="163">
        <f>SUM(E14:E15)</f>
        <v>0</v>
      </c>
      <c r="F13" s="163">
        <f>SUM(F14:F15)</f>
        <v>50025.3</v>
      </c>
    </row>
    <row r="14" spans="1:6" x14ac:dyDescent="0.2">
      <c r="A14" s="32">
        <v>51101</v>
      </c>
      <c r="B14" s="33" t="s">
        <v>72</v>
      </c>
      <c r="C14" s="164">
        <f>F14-D14</f>
        <v>35280</v>
      </c>
      <c r="D14" s="164">
        <f>[1]CONV.CIUDADANA!$I$20*3</f>
        <v>11760</v>
      </c>
      <c r="E14" s="164"/>
      <c r="F14" s="164">
        <f>+[2]CONV.CIUDADANA!$L$20</f>
        <v>47040</v>
      </c>
    </row>
    <row r="15" spans="1:6" x14ac:dyDescent="0.2">
      <c r="A15" s="32">
        <v>51103</v>
      </c>
      <c r="B15" s="38" t="s">
        <v>73</v>
      </c>
      <c r="C15" s="164">
        <f>+[2]CONV.CIUDADANA!$M$20</f>
        <v>2985.3</v>
      </c>
      <c r="D15" s="164"/>
      <c r="E15" s="164"/>
      <c r="F15" s="164">
        <f>+[2]CONV.CIUDADANA!$M$20</f>
        <v>2985.3</v>
      </c>
    </row>
    <row r="16" spans="1:6" x14ac:dyDescent="0.2">
      <c r="A16" s="30">
        <v>514</v>
      </c>
      <c r="B16" s="29" t="s">
        <v>76</v>
      </c>
      <c r="C16" s="163">
        <f>SUM(C17)</f>
        <v>2998.8</v>
      </c>
      <c r="D16" s="163">
        <f t="shared" ref="D16:F16" si="0">SUM(D17)</f>
        <v>999.6</v>
      </c>
      <c r="E16" s="163">
        <f t="shared" si="0"/>
        <v>0</v>
      </c>
      <c r="F16" s="163">
        <f t="shared" si="0"/>
        <v>3998.4</v>
      </c>
    </row>
    <row r="17" spans="1:7" x14ac:dyDescent="0.2">
      <c r="A17" s="35">
        <v>51401</v>
      </c>
      <c r="B17" s="38" t="s">
        <v>77</v>
      </c>
      <c r="C17" s="164">
        <f>F17-D17</f>
        <v>2998.8</v>
      </c>
      <c r="D17" s="164">
        <v>999.6</v>
      </c>
      <c r="E17" s="164"/>
      <c r="F17" s="164">
        <f>+[2]CONV.CIUDADANA!$L$24+[2]CONV.CIUDADANA!$L$26</f>
        <v>3998.4</v>
      </c>
    </row>
    <row r="18" spans="1:7" x14ac:dyDescent="0.2">
      <c r="A18" s="30">
        <v>515</v>
      </c>
      <c r="B18" s="37" t="s">
        <v>78</v>
      </c>
      <c r="C18" s="163">
        <f>SUM(C19:C19)</f>
        <v>2381.4</v>
      </c>
      <c r="D18" s="163">
        <f>SUM(D19:D19)</f>
        <v>793.80000000000007</v>
      </c>
      <c r="E18" s="163">
        <f>SUM(E19:E19)</f>
        <v>0</v>
      </c>
      <c r="F18" s="163">
        <f>SUM(F19:F19)</f>
        <v>3175.2000000000003</v>
      </c>
    </row>
    <row r="19" spans="1:7" x14ac:dyDescent="0.2">
      <c r="A19" s="35">
        <v>51501</v>
      </c>
      <c r="B19" s="38" t="s">
        <v>77</v>
      </c>
      <c r="C19" s="164">
        <f>F19-D19</f>
        <v>2381.4</v>
      </c>
      <c r="D19" s="164">
        <f>[1]CONV.CIUDADANA!$J$20*3</f>
        <v>793.80000000000007</v>
      </c>
      <c r="E19" s="164"/>
      <c r="F19" s="164">
        <f>+[2]CONV.CIUDADANA!$L$25</f>
        <v>3175.2000000000003</v>
      </c>
    </row>
    <row r="20" spans="1:7" x14ac:dyDescent="0.2">
      <c r="A20" s="30">
        <v>54</v>
      </c>
      <c r="B20" s="37" t="s">
        <v>80</v>
      </c>
      <c r="C20" s="51">
        <f>SUM(C21+C26+C30)</f>
        <v>1695</v>
      </c>
      <c r="D20" s="51">
        <f t="shared" ref="D20:F20" si="1">SUM(D21+D26+D30)</f>
        <v>0</v>
      </c>
      <c r="E20" s="51">
        <f t="shared" si="1"/>
        <v>0</v>
      </c>
      <c r="F20" s="51">
        <f t="shared" si="1"/>
        <v>1695</v>
      </c>
    </row>
    <row r="21" spans="1:7" x14ac:dyDescent="0.2">
      <c r="A21" s="30">
        <v>541</v>
      </c>
      <c r="B21" s="37" t="s">
        <v>164</v>
      </c>
      <c r="C21" s="51">
        <f>SUM(C22:C25)</f>
        <v>1095</v>
      </c>
      <c r="D21" s="51">
        <f t="shared" ref="D21:F21" si="2">SUM(D22:D25)</f>
        <v>0</v>
      </c>
      <c r="E21" s="51">
        <f t="shared" si="2"/>
        <v>0</v>
      </c>
      <c r="F21" s="51">
        <f t="shared" si="2"/>
        <v>1095</v>
      </c>
      <c r="G21" s="39"/>
    </row>
    <row r="22" spans="1:7" x14ac:dyDescent="0.2">
      <c r="A22" s="35">
        <v>54101</v>
      </c>
      <c r="B22" s="38" t="s">
        <v>81</v>
      </c>
      <c r="C22" s="52">
        <v>750</v>
      </c>
      <c r="D22" s="52"/>
      <c r="E22" s="52"/>
      <c r="F22" s="52">
        <f t="shared" ref="F22:F29" si="3">SUM(C22:E22)</f>
        <v>750</v>
      </c>
      <c r="G22" s="39"/>
    </row>
    <row r="23" spans="1:7" x14ac:dyDescent="0.2">
      <c r="A23" s="35">
        <v>54105</v>
      </c>
      <c r="B23" s="38" t="s">
        <v>84</v>
      </c>
      <c r="C23" s="52">
        <v>115</v>
      </c>
      <c r="D23" s="52"/>
      <c r="E23" s="52"/>
      <c r="F23" s="52">
        <f t="shared" si="3"/>
        <v>115</v>
      </c>
      <c r="G23" s="40"/>
    </row>
    <row r="24" spans="1:7" x14ac:dyDescent="0.2">
      <c r="A24" s="35">
        <v>54114</v>
      </c>
      <c r="B24" s="38" t="s">
        <v>88</v>
      </c>
      <c r="C24" s="52">
        <v>135</v>
      </c>
      <c r="D24" s="52"/>
      <c r="E24" s="52"/>
      <c r="F24" s="52">
        <f t="shared" si="3"/>
        <v>135</v>
      </c>
      <c r="G24" s="40"/>
    </row>
    <row r="25" spans="1:7" x14ac:dyDescent="0.2">
      <c r="A25" s="35">
        <v>54115</v>
      </c>
      <c r="B25" s="38" t="s">
        <v>89</v>
      </c>
      <c r="C25" s="52">
        <v>95</v>
      </c>
      <c r="D25" s="52"/>
      <c r="E25" s="52"/>
      <c r="F25" s="52">
        <f t="shared" si="3"/>
        <v>95</v>
      </c>
      <c r="G25" s="40"/>
    </row>
    <row r="26" spans="1:7" x14ac:dyDescent="0.2">
      <c r="A26" s="30">
        <v>543</v>
      </c>
      <c r="B26" s="37" t="s">
        <v>155</v>
      </c>
      <c r="C26" s="51">
        <f>SUM(C27:C29)</f>
        <v>500</v>
      </c>
      <c r="D26" s="51">
        <f>SUM(D27:D29)</f>
        <v>0</v>
      </c>
      <c r="E26" s="51">
        <f>SUM(E27:E29)</f>
        <v>0</v>
      </c>
      <c r="F26" s="51">
        <f>SUM(F27:F29)</f>
        <v>500</v>
      </c>
      <c r="G26" s="39"/>
    </row>
    <row r="27" spans="1:7" x14ac:dyDescent="0.2">
      <c r="A27" s="35">
        <v>54301</v>
      </c>
      <c r="B27" s="38" t="s">
        <v>326</v>
      </c>
      <c r="C27" s="52">
        <v>100</v>
      </c>
      <c r="D27" s="52"/>
      <c r="E27" s="52"/>
      <c r="F27" s="52">
        <f t="shared" si="3"/>
        <v>100</v>
      </c>
      <c r="G27" s="40"/>
    </row>
    <row r="28" spans="1:7" x14ac:dyDescent="0.2">
      <c r="A28" s="35">
        <v>54305</v>
      </c>
      <c r="B28" s="38" t="s">
        <v>97</v>
      </c>
      <c r="C28" s="52">
        <v>200</v>
      </c>
      <c r="D28" s="52"/>
      <c r="E28" s="52"/>
      <c r="F28" s="52">
        <f t="shared" ref="F28" si="4">SUM(C28:E28)</f>
        <v>200</v>
      </c>
      <c r="G28" s="40"/>
    </row>
    <row r="29" spans="1:7" x14ac:dyDescent="0.2">
      <c r="A29" s="35">
        <v>54313</v>
      </c>
      <c r="B29" s="38" t="s">
        <v>128</v>
      </c>
      <c r="C29" s="52">
        <v>200</v>
      </c>
      <c r="D29" s="52"/>
      <c r="E29" s="52"/>
      <c r="F29" s="52">
        <f t="shared" si="3"/>
        <v>200</v>
      </c>
      <c r="G29" s="40"/>
    </row>
    <row r="30" spans="1:7" x14ac:dyDescent="0.2">
      <c r="A30" s="30">
        <v>544</v>
      </c>
      <c r="B30" s="37" t="s">
        <v>156</v>
      </c>
      <c r="C30" s="51">
        <f>SUM(C31)</f>
        <v>100</v>
      </c>
      <c r="D30" s="51">
        <f t="shared" ref="D30:F30" si="5">SUM(D31)</f>
        <v>0</v>
      </c>
      <c r="E30" s="51">
        <f t="shared" si="5"/>
        <v>0</v>
      </c>
      <c r="F30" s="51">
        <f t="shared" si="5"/>
        <v>100</v>
      </c>
      <c r="G30" s="40"/>
    </row>
    <row r="31" spans="1:7" x14ac:dyDescent="0.2">
      <c r="A31" s="35">
        <v>54401</v>
      </c>
      <c r="B31" s="38" t="s">
        <v>101</v>
      </c>
      <c r="C31" s="52">
        <v>100</v>
      </c>
      <c r="D31" s="52"/>
      <c r="E31" s="52"/>
      <c r="F31" s="52">
        <f t="shared" ref="F31" si="6">SUM(C31:E31)</f>
        <v>100</v>
      </c>
      <c r="G31" s="40"/>
    </row>
    <row r="32" spans="1:7" x14ac:dyDescent="0.2">
      <c r="A32" s="30">
        <v>55</v>
      </c>
      <c r="B32" s="37" t="s">
        <v>104</v>
      </c>
      <c r="C32" s="51">
        <f>SUM(C33)</f>
        <v>440</v>
      </c>
      <c r="D32" s="51">
        <f t="shared" ref="D32:F32" si="7">SUM(D33)</f>
        <v>0</v>
      </c>
      <c r="E32" s="51">
        <f t="shared" si="7"/>
        <v>0</v>
      </c>
      <c r="F32" s="51">
        <f t="shared" si="7"/>
        <v>440</v>
      </c>
      <c r="G32" s="40"/>
    </row>
    <row r="33" spans="1:8" x14ac:dyDescent="0.2">
      <c r="A33" s="30">
        <v>556</v>
      </c>
      <c r="B33" s="37" t="s">
        <v>158</v>
      </c>
      <c r="C33" s="51">
        <f>SUM(C34:C34)</f>
        <v>440</v>
      </c>
      <c r="D33" s="51">
        <f>SUM(D34:D34)</f>
        <v>0</v>
      </c>
      <c r="E33" s="51">
        <f>SUM(E34:E34)</f>
        <v>0</v>
      </c>
      <c r="F33" s="51">
        <f>SUM(F34:F34)</f>
        <v>440</v>
      </c>
      <c r="G33" s="40"/>
    </row>
    <row r="34" spans="1:8" x14ac:dyDescent="0.2">
      <c r="A34" s="35">
        <v>55601</v>
      </c>
      <c r="B34" s="192" t="s">
        <v>105</v>
      </c>
      <c r="C34" s="52">
        <v>440</v>
      </c>
      <c r="D34" s="52"/>
      <c r="E34" s="52"/>
      <c r="F34" s="52">
        <f t="shared" ref="F34" si="8">SUM(C34:E34)</f>
        <v>440</v>
      </c>
      <c r="G34" s="40"/>
    </row>
    <row r="35" spans="1:8" x14ac:dyDescent="0.2">
      <c r="A35" s="30">
        <v>61</v>
      </c>
      <c r="B35" s="37" t="s">
        <v>110</v>
      </c>
      <c r="C35" s="51">
        <f>SUM(C36)</f>
        <v>650</v>
      </c>
      <c r="D35" s="51">
        <f t="shared" ref="D35:F35" si="9">SUM(D36)</f>
        <v>0</v>
      </c>
      <c r="E35" s="51">
        <f t="shared" si="9"/>
        <v>0</v>
      </c>
      <c r="F35" s="51">
        <f t="shared" si="9"/>
        <v>650</v>
      </c>
      <c r="G35" s="40"/>
    </row>
    <row r="36" spans="1:8" x14ac:dyDescent="0.2">
      <c r="A36" s="30">
        <v>611</v>
      </c>
      <c r="B36" s="37" t="s">
        <v>161</v>
      </c>
      <c r="C36" s="51">
        <f>SUM(C37:C38)</f>
        <v>650</v>
      </c>
      <c r="D36" s="51">
        <f>SUM(D37:D38)</f>
        <v>0</v>
      </c>
      <c r="E36" s="51">
        <f>SUM(E37:E38)</f>
        <v>0</v>
      </c>
      <c r="F36" s="51">
        <f>SUM(F37:F38)</f>
        <v>650</v>
      </c>
      <c r="G36" s="40"/>
    </row>
    <row r="37" spans="1:8" x14ac:dyDescent="0.2">
      <c r="A37" s="35">
        <v>61101</v>
      </c>
      <c r="B37" s="38" t="s">
        <v>112</v>
      </c>
      <c r="C37" s="52">
        <v>400</v>
      </c>
      <c r="D37" s="52"/>
      <c r="E37" s="52"/>
      <c r="F37" s="52">
        <f t="shared" ref="F37:F38" si="10">SUM(C37:E37)</f>
        <v>400</v>
      </c>
      <c r="G37" s="40"/>
    </row>
    <row r="38" spans="1:8" x14ac:dyDescent="0.2">
      <c r="A38" s="35">
        <v>61199</v>
      </c>
      <c r="B38" s="38" t="s">
        <v>115</v>
      </c>
      <c r="C38" s="52">
        <v>250</v>
      </c>
      <c r="D38" s="52"/>
      <c r="E38" s="52"/>
      <c r="F38" s="52">
        <f t="shared" si="10"/>
        <v>250</v>
      </c>
      <c r="G38" s="40"/>
    </row>
    <row r="39" spans="1:8" x14ac:dyDescent="0.2">
      <c r="A39" s="35"/>
      <c r="B39" s="37" t="s">
        <v>119</v>
      </c>
      <c r="C39" s="51">
        <f>SUM(C12+C20+C32+C35)</f>
        <v>46430.500000000007</v>
      </c>
      <c r="D39" s="51">
        <f>SUM(D12+D20+D32+D35)</f>
        <v>13553.4</v>
      </c>
      <c r="E39" s="51">
        <f>SUM(E12+E20+E32+E35)</f>
        <v>0</v>
      </c>
      <c r="F39" s="51">
        <f>SUM(F12+F20+F32+F35)</f>
        <v>59983.9</v>
      </c>
      <c r="G39" s="40"/>
    </row>
    <row r="40" spans="1:8" x14ac:dyDescent="0.2">
      <c r="A40" s="35"/>
      <c r="B40" s="38"/>
      <c r="C40" s="52"/>
      <c r="D40" s="52"/>
      <c r="E40" s="52"/>
      <c r="F40" s="52"/>
      <c r="G40" s="40"/>
    </row>
    <row r="41" spans="1:8" x14ac:dyDescent="0.2">
      <c r="A41" s="30"/>
      <c r="B41" s="37" t="s">
        <v>120</v>
      </c>
      <c r="C41" s="51">
        <f>+C12+C20+C32+C35</f>
        <v>46430.500000000007</v>
      </c>
      <c r="D41" s="51">
        <f>+D12+D20+D32+D35</f>
        <v>13553.4</v>
      </c>
      <c r="E41" s="51">
        <f>+E12+E20+E32+E35</f>
        <v>0</v>
      </c>
      <c r="F41" s="51">
        <f>+F12+F20+F32+F35</f>
        <v>59983.9</v>
      </c>
      <c r="G41" s="54"/>
    </row>
    <row r="42" spans="1:8" x14ac:dyDescent="0.2">
      <c r="A42" s="30"/>
      <c r="B42" s="37" t="s">
        <v>121</v>
      </c>
      <c r="C42" s="51">
        <f>SUM(C13+C16+C18++C21+C26+C30+C33+C36)</f>
        <v>46430.500000000007</v>
      </c>
      <c r="D42" s="51">
        <f t="shared" ref="D42:F42" si="11">SUM(D13+D16+D18++D21+D26+D30+D33+D36)</f>
        <v>13553.4</v>
      </c>
      <c r="E42" s="51">
        <f t="shared" si="11"/>
        <v>0</v>
      </c>
      <c r="F42" s="51">
        <f t="shared" si="11"/>
        <v>59983.9</v>
      </c>
      <c r="G42" s="54"/>
    </row>
    <row r="43" spans="1:8" x14ac:dyDescent="0.2">
      <c r="A43" s="30"/>
      <c r="B43" s="37" t="s">
        <v>122</v>
      </c>
      <c r="C43" s="51">
        <f>SUM(C14+C15+C17+C19+C22+C23+C24+C25+C27+C28+C29+C31+C34+C37+C38)</f>
        <v>46430.500000000007</v>
      </c>
      <c r="D43" s="51">
        <f t="shared" ref="D43:F43" si="12">SUM(D14+D15+D17+D19+D22+D23+D24+D25+D27+D28+D29+D31+D34+D37+D38)</f>
        <v>13553.4</v>
      </c>
      <c r="E43" s="51">
        <f t="shared" si="12"/>
        <v>0</v>
      </c>
      <c r="F43" s="51">
        <f t="shared" si="12"/>
        <v>59983.9</v>
      </c>
      <c r="G43" s="186"/>
    </row>
    <row r="44" spans="1:8" x14ac:dyDescent="0.2">
      <c r="A44" s="42"/>
      <c r="G44" s="209"/>
      <c r="H44" s="170"/>
    </row>
    <row r="45" spans="1:8" x14ac:dyDescent="0.2">
      <c r="G45" s="40"/>
    </row>
    <row r="46" spans="1:8" x14ac:dyDescent="0.2">
      <c r="G46" s="40"/>
    </row>
    <row r="47" spans="1:8" x14ac:dyDescent="0.2">
      <c r="G47" s="40"/>
    </row>
    <row r="48" spans="1:8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85" ht="15" customHeight="1" x14ac:dyDescent="0.2"/>
    <row r="1092" spans="7:7" x14ac:dyDescent="0.2">
      <c r="G1092" s="43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44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45"/>
    </row>
    <row r="1111" spans="7:7" x14ac:dyDescent="0.2">
      <c r="G1111" s="46"/>
    </row>
    <row r="1112" spans="7:7" x14ac:dyDescent="0.2">
      <c r="G1112" s="45"/>
    </row>
    <row r="1113" spans="7:7" x14ac:dyDescent="0.2">
      <c r="G1113" s="47"/>
    </row>
    <row r="1114" spans="7:7" x14ac:dyDescent="0.2">
      <c r="G1114" s="40"/>
    </row>
    <row r="1115" spans="7:7" x14ac:dyDescent="0.2">
      <c r="G1115" s="39"/>
    </row>
    <row r="1116" spans="7:7" x14ac:dyDescent="0.2">
      <c r="G1116" s="40"/>
    </row>
    <row r="1117" spans="7:7" x14ac:dyDescent="0.2">
      <c r="G1117" s="40"/>
    </row>
    <row r="1118" spans="7:7" x14ac:dyDescent="0.2">
      <c r="G1118" s="40"/>
    </row>
    <row r="1119" spans="7:7" x14ac:dyDescent="0.2">
      <c r="G1119" s="39"/>
    </row>
    <row r="1120" spans="7:7" x14ac:dyDescent="0.2">
      <c r="G1120" s="39"/>
    </row>
    <row r="1121" spans="7:7" x14ac:dyDescent="0.2">
      <c r="G1121" s="39"/>
    </row>
    <row r="1122" spans="7:7" x14ac:dyDescent="0.2">
      <c r="G1122" s="39"/>
    </row>
    <row r="1123" spans="7:7" x14ac:dyDescent="0.2">
      <c r="G1123" s="39"/>
    </row>
    <row r="1124" spans="7:7" x14ac:dyDescent="0.2">
      <c r="G1124" s="39"/>
    </row>
    <row r="2466" spans="8:102" ht="11.1" customHeight="1" x14ac:dyDescent="0.2">
      <c r="H2466" s="43"/>
      <c r="I2466" s="43"/>
      <c r="J2466" s="43"/>
      <c r="K2466" s="43"/>
      <c r="L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Z2466" s="43"/>
      <c r="BA2466" s="43"/>
      <c r="BB2466" s="43"/>
      <c r="BC2466" s="43"/>
      <c r="BD2466" s="43"/>
      <c r="BE2466" s="43"/>
      <c r="BG2466" s="43"/>
      <c r="BH2466" s="43"/>
      <c r="BI2466" s="43"/>
      <c r="BJ2466" s="43"/>
      <c r="BK2466" s="43"/>
      <c r="BL2466" s="43"/>
      <c r="BN2466" s="43"/>
      <c r="BO2466" s="43"/>
      <c r="BP2466" s="43"/>
      <c r="BQ2466" s="43"/>
      <c r="BR2466" s="43"/>
      <c r="BS2466" s="43"/>
      <c r="BU2466" s="43"/>
      <c r="BV2466" s="43"/>
      <c r="BW2466" s="43"/>
      <c r="BX2466" s="43"/>
      <c r="BY2466" s="43"/>
      <c r="BZ2466" s="43"/>
      <c r="CB2466" s="43"/>
      <c r="CC2466" s="43"/>
      <c r="CD2466" s="43"/>
      <c r="CE2466" s="43"/>
      <c r="CF2466" s="43"/>
      <c r="CG2466" s="43"/>
      <c r="CI2466" s="43"/>
      <c r="CJ2466" s="43"/>
      <c r="CK2466" s="43"/>
      <c r="CL2466" s="43"/>
      <c r="CM2466" s="43"/>
      <c r="CN2466" s="43"/>
      <c r="CP2466" s="43"/>
      <c r="CQ2466" s="43"/>
      <c r="CR2466" s="43"/>
      <c r="CS2466" s="43"/>
      <c r="CT2466" s="43"/>
      <c r="CU2466" s="43"/>
      <c r="CW2466" s="43"/>
      <c r="CX2466" s="43"/>
    </row>
    <row r="2467" spans="8:102" ht="11.1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Z2467" s="2"/>
      <c r="BA2467" s="2"/>
      <c r="BB2467" s="2"/>
      <c r="BC2467" s="2"/>
      <c r="BD2467" s="2"/>
      <c r="BE2467" s="2"/>
      <c r="BG2467" s="2"/>
      <c r="BH2467" s="2"/>
      <c r="BI2467" s="2"/>
      <c r="BJ2467" s="2"/>
      <c r="BK2467" s="2"/>
      <c r="BL2467" s="2"/>
      <c r="BN2467" s="2"/>
      <c r="BO2467" s="2"/>
      <c r="BP2467" s="2"/>
      <c r="BQ2467" s="2"/>
      <c r="BR2467" s="2"/>
      <c r="BS2467" s="2"/>
      <c r="BU2467" s="2"/>
      <c r="BV2467" s="2"/>
      <c r="BW2467" s="2"/>
      <c r="BX2467" s="2"/>
      <c r="BY2467" s="2"/>
      <c r="BZ2467" s="2"/>
      <c r="CB2467" s="2"/>
      <c r="CC2467" s="2"/>
      <c r="CD2467" s="2"/>
      <c r="CE2467" s="2"/>
      <c r="CF2467" s="2"/>
      <c r="CG2467" s="2"/>
      <c r="CI2467" s="2"/>
      <c r="CJ2467" s="2"/>
      <c r="CK2467" s="2"/>
      <c r="CL2467" s="2"/>
      <c r="CM2467" s="2"/>
      <c r="CN2467" s="2"/>
      <c r="CP2467" s="2"/>
      <c r="CQ2467" s="2"/>
      <c r="CR2467" s="2"/>
      <c r="CS2467" s="2"/>
      <c r="CT2467" s="2"/>
      <c r="CU2467" s="2"/>
      <c r="CW2467" s="2"/>
      <c r="CX2467" s="2"/>
    </row>
    <row r="2468" spans="8:102" ht="11.1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Q2468" s="2"/>
      <c r="AR2468" s="2"/>
      <c r="AS2468" s="2"/>
      <c r="AT2468" s="2"/>
      <c r="AV2468" s="2"/>
      <c r="AX2468" s="2"/>
      <c r="AZ2468" s="2"/>
      <c r="BA2468" s="2"/>
      <c r="BB2468" s="2"/>
      <c r="BC2468" s="2"/>
      <c r="BD2468" s="2"/>
      <c r="BE2468" s="2"/>
      <c r="BG2468" s="2"/>
      <c r="BH2468" s="2"/>
      <c r="BI2468" s="2"/>
      <c r="BJ2468" s="2"/>
      <c r="BL2468" s="2"/>
      <c r="BN2468" s="2"/>
      <c r="BO2468" s="2"/>
      <c r="BP2468" s="2"/>
      <c r="BQ2468" s="2"/>
      <c r="BR2468" s="2"/>
      <c r="BS2468" s="2"/>
      <c r="BU2468" s="2"/>
      <c r="BV2468" s="2"/>
      <c r="BW2468" s="2"/>
      <c r="BX2468" s="2"/>
      <c r="BY2468" s="2"/>
      <c r="BZ2468" s="2"/>
      <c r="CB2468" s="2"/>
      <c r="CD2468" s="2"/>
      <c r="CE2468" s="2"/>
      <c r="CF2468" s="2"/>
      <c r="CG2468" s="2"/>
      <c r="CI2468" s="2"/>
      <c r="CJ2468" s="2"/>
      <c r="CK2468" s="2"/>
      <c r="CL2468" s="2"/>
      <c r="CM2468" s="2"/>
      <c r="CN2468" s="2"/>
      <c r="CP2468" s="2"/>
      <c r="CQ2468" s="2"/>
      <c r="CR2468" s="2"/>
      <c r="CW2468" s="2"/>
      <c r="CX2468" s="2"/>
    </row>
    <row r="2469" spans="8:102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Q2469" s="2"/>
      <c r="AR2469" s="2"/>
      <c r="AS2469" s="2"/>
      <c r="AT2469" s="2"/>
      <c r="AV2469" s="2"/>
      <c r="AX2469" s="2"/>
      <c r="AZ2469" s="2"/>
      <c r="BA2469" s="2"/>
      <c r="BB2469" s="2"/>
      <c r="BC2469" s="2"/>
      <c r="BD2469" s="2"/>
      <c r="BE2469" s="2"/>
      <c r="BG2469" s="2"/>
      <c r="BH2469" s="2"/>
      <c r="BI2469" s="2"/>
      <c r="BJ2469" s="2"/>
      <c r="BL2469" s="2"/>
      <c r="BN2469" s="2"/>
      <c r="BO2469" s="2"/>
      <c r="BP2469" s="2"/>
      <c r="BQ2469" s="2"/>
      <c r="BR2469" s="2"/>
      <c r="BS2469" s="2"/>
      <c r="BU2469" s="2"/>
      <c r="BV2469" s="2"/>
      <c r="BW2469" s="2"/>
      <c r="BX2469" s="2"/>
      <c r="BY2469" s="2"/>
      <c r="BZ2469" s="2"/>
      <c r="CB2469" s="2"/>
      <c r="CD2469" s="2"/>
      <c r="CE2469" s="2"/>
      <c r="CF2469" s="2"/>
      <c r="CG2469" s="2"/>
      <c r="CI2469" s="2"/>
      <c r="CJ2469" s="2"/>
      <c r="CK2469" s="2"/>
      <c r="CL2469" s="2"/>
      <c r="CM2469" s="2"/>
      <c r="CN2469" s="2"/>
      <c r="CP2469" s="2"/>
      <c r="CQ2469" s="2"/>
      <c r="CR2469" s="2"/>
      <c r="CW2469" s="2"/>
      <c r="CX2469" s="2"/>
    </row>
    <row r="2470" spans="8:102" ht="12.95" customHeight="1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N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N2470" s="2"/>
      <c r="CR2470" s="2"/>
      <c r="CW2470" s="2"/>
      <c r="CX2470" s="2"/>
    </row>
    <row r="2471" spans="8:102" ht="12.95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F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N2471" s="2"/>
      <c r="CR2471" s="2"/>
      <c r="CW2471" s="2"/>
      <c r="CX2471" s="2"/>
    </row>
    <row r="2472" spans="8:102" ht="12.95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N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H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Y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N2480" s="2"/>
      <c r="O2480" s="2"/>
      <c r="P2480" s="2"/>
      <c r="Q2480" s="2"/>
      <c r="R2480" s="2"/>
      <c r="S2480" s="2"/>
      <c r="T2480" s="2"/>
      <c r="V2480" s="2"/>
      <c r="W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N2481" s="2"/>
      <c r="O2481" s="2"/>
      <c r="P2481" s="2"/>
      <c r="Q2481" s="2"/>
      <c r="R2481" s="2"/>
      <c r="S2481" s="2"/>
      <c r="T2481" s="2"/>
      <c r="V2481" s="2"/>
      <c r="W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O2482" s="2"/>
      <c r="S2482" s="2"/>
      <c r="T2482" s="2"/>
      <c r="V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S2483" s="2"/>
      <c r="T2483" s="2"/>
      <c r="V2483" s="2"/>
      <c r="Y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S2484" s="2"/>
      <c r="T2484" s="2"/>
      <c r="V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J2484" s="2"/>
      <c r="BL2484" s="2"/>
      <c r="BO2484" s="2"/>
      <c r="BP2484" s="2"/>
      <c r="BQ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S2485" s="2"/>
      <c r="T2485" s="2"/>
      <c r="V2485" s="2"/>
      <c r="Y2485" s="2"/>
      <c r="AG2485" s="2"/>
      <c r="AJ2485" s="2"/>
      <c r="AK2485" s="2"/>
      <c r="AM2485" s="2"/>
      <c r="AO2485" s="2"/>
      <c r="AP2485" s="2"/>
      <c r="AZ2485" s="2"/>
      <c r="BA2485" s="2"/>
      <c r="BH2485" s="2"/>
      <c r="BO2485" s="2"/>
      <c r="BP2485" s="2"/>
      <c r="CD2485" s="2"/>
      <c r="CE2485" s="2"/>
      <c r="CF2485" s="2"/>
      <c r="CW2485" s="2"/>
      <c r="CX2485" s="2"/>
    </row>
    <row r="2486" spans="8:128" x14ac:dyDescent="0.2">
      <c r="AG2486" s="2"/>
      <c r="AK2486" s="2"/>
      <c r="AM2486" s="2"/>
      <c r="AP2486" s="2"/>
      <c r="AZ2486" s="2"/>
      <c r="BA2486" s="2"/>
      <c r="BO2486" s="2"/>
      <c r="BP2486" s="2"/>
      <c r="CD2486" s="2"/>
      <c r="CE2486" s="2"/>
      <c r="CF2486" s="2"/>
      <c r="CW2486" s="2"/>
    </row>
    <row r="2487" spans="8:128" x14ac:dyDescent="0.2">
      <c r="H2487" s="47"/>
      <c r="I2487" s="47"/>
      <c r="J2487" s="47"/>
      <c r="K2487" s="47"/>
      <c r="L2487" s="47"/>
      <c r="M2487" s="47"/>
      <c r="N2487" s="47"/>
      <c r="O2487" s="47"/>
      <c r="P2487" s="47"/>
      <c r="Q2487" s="47"/>
      <c r="R2487" s="47"/>
      <c r="S2487" s="47"/>
      <c r="T2487" s="47"/>
      <c r="U2487" s="47"/>
      <c r="V2487" s="47"/>
      <c r="W2487" s="47"/>
      <c r="X2487" s="47"/>
      <c r="Y2487" s="47"/>
      <c r="Z2487" s="47"/>
      <c r="AA2487" s="47"/>
      <c r="AB2487" s="47"/>
      <c r="AC2487" s="47"/>
      <c r="AD2487" s="47"/>
      <c r="AE2487" s="47"/>
      <c r="AF2487" s="47"/>
      <c r="AG2487" s="47"/>
      <c r="AH2487" s="47"/>
      <c r="AI2487" s="47"/>
      <c r="AJ2487" s="47"/>
      <c r="AK2487" s="47"/>
      <c r="AL2487" s="47"/>
      <c r="AM2487" s="47"/>
      <c r="AN2487" s="47"/>
      <c r="AO2487" s="47"/>
      <c r="AP2487" s="47"/>
      <c r="AQ2487" s="47"/>
      <c r="AR2487" s="47"/>
      <c r="AS2487" s="47"/>
      <c r="AT2487" s="47"/>
      <c r="AU2487" s="47"/>
      <c r="AV2487" s="47"/>
      <c r="AW2487" s="47"/>
      <c r="AX2487" s="47"/>
      <c r="AY2487" s="47"/>
      <c r="AZ2487" s="47"/>
      <c r="BA2487" s="47"/>
      <c r="BB2487" s="47"/>
      <c r="BC2487" s="47"/>
      <c r="BD2487" s="47"/>
      <c r="BE2487" s="47"/>
      <c r="BF2487" s="47"/>
      <c r="BG2487" s="47"/>
      <c r="BH2487" s="47"/>
      <c r="BI2487" s="47"/>
      <c r="BJ2487" s="47"/>
      <c r="BK2487" s="47"/>
      <c r="BL2487" s="47"/>
      <c r="BM2487" s="47"/>
      <c r="BN2487" s="47"/>
      <c r="BO2487" s="47"/>
      <c r="BP2487" s="47"/>
      <c r="BQ2487" s="47"/>
      <c r="BR2487" s="47"/>
      <c r="BS2487" s="47"/>
      <c r="BT2487" s="47"/>
      <c r="BU2487" s="47"/>
      <c r="BV2487" s="47"/>
      <c r="BW2487" s="47"/>
      <c r="BX2487" s="47"/>
      <c r="BY2487" s="47"/>
      <c r="BZ2487" s="47"/>
      <c r="CA2487" s="47"/>
      <c r="CB2487" s="47"/>
      <c r="CC2487" s="47"/>
      <c r="CD2487" s="47"/>
      <c r="CE2487" s="47"/>
      <c r="CF2487" s="47"/>
      <c r="CG2487" s="47"/>
      <c r="CH2487" s="47"/>
      <c r="CI2487" s="47"/>
      <c r="CJ2487" s="47"/>
      <c r="CK2487" s="47"/>
      <c r="CL2487" s="47"/>
      <c r="CM2487" s="47"/>
      <c r="CN2487" s="47"/>
      <c r="CO2487" s="47"/>
      <c r="CP2487" s="47"/>
      <c r="CQ2487" s="47"/>
      <c r="CR2487" s="47"/>
      <c r="CS2487" s="47"/>
      <c r="CT2487" s="47"/>
      <c r="CU2487" s="47"/>
      <c r="CV2487" s="47"/>
      <c r="CW2487" s="47"/>
      <c r="CX2487" s="47"/>
      <c r="CY2487" s="47">
        <f t="shared" ref="CY2487:DG2487" si="13">SUM(CY2467:CY2486)</f>
        <v>0</v>
      </c>
      <c r="CZ2487" s="47">
        <f t="shared" si="13"/>
        <v>0</v>
      </c>
      <c r="DA2487" s="47">
        <f t="shared" si="13"/>
        <v>0</v>
      </c>
      <c r="DB2487" s="47">
        <f t="shared" si="13"/>
        <v>0</v>
      </c>
      <c r="DC2487" s="47">
        <f t="shared" si="13"/>
        <v>0</v>
      </c>
      <c r="DD2487" s="47">
        <f t="shared" si="13"/>
        <v>0</v>
      </c>
      <c r="DE2487" s="47">
        <f t="shared" si="13"/>
        <v>0</v>
      </c>
      <c r="DF2487" s="47">
        <f t="shared" si="13"/>
        <v>0</v>
      </c>
      <c r="DG2487" s="47">
        <f t="shared" si="13"/>
        <v>0</v>
      </c>
      <c r="DH2487" s="47"/>
      <c r="DI2487" s="47"/>
      <c r="DJ2487" s="47"/>
      <c r="DK2487" s="47"/>
      <c r="DL2487" s="47"/>
      <c r="DM2487" s="47"/>
      <c r="DN2487" s="47"/>
      <c r="DO2487" s="47"/>
      <c r="DP2487" s="47"/>
      <c r="DQ2487" s="47"/>
      <c r="DR2487" s="47"/>
      <c r="DS2487" s="47"/>
      <c r="DT2487" s="47"/>
      <c r="DU2487" s="47"/>
      <c r="DV2487" s="47"/>
      <c r="DW2487" s="47"/>
      <c r="DX2487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503"/>
  <sheetViews>
    <sheetView showGridLines="0" topLeftCell="A34" zoomScale="110" zoomScaleNormal="110" workbookViewId="0">
      <selection activeCell="B54" sqref="B54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8" x14ac:dyDescent="0.2">
      <c r="A1" s="20"/>
      <c r="B1" s="20"/>
      <c r="C1" s="20"/>
      <c r="D1" s="20"/>
      <c r="E1" s="20"/>
      <c r="F1" s="20"/>
    </row>
    <row r="2" spans="1:8" x14ac:dyDescent="0.2">
      <c r="A2" s="464" t="s">
        <v>313</v>
      </c>
      <c r="B2" s="464"/>
      <c r="C2" s="464"/>
      <c r="D2" s="464"/>
      <c r="E2" s="464"/>
      <c r="F2" s="464"/>
    </row>
    <row r="3" spans="1:8" x14ac:dyDescent="0.2">
      <c r="A3" s="465" t="s">
        <v>59</v>
      </c>
      <c r="B3" s="465"/>
      <c r="C3" s="465"/>
      <c r="D3" s="465"/>
      <c r="E3" s="465"/>
      <c r="F3" s="465"/>
    </row>
    <row r="4" spans="1:8" x14ac:dyDescent="0.2">
      <c r="A4" s="465" t="s">
        <v>130</v>
      </c>
      <c r="B4" s="465"/>
      <c r="C4" s="465"/>
      <c r="D4" s="465"/>
      <c r="E4" s="465"/>
      <c r="F4" s="465"/>
    </row>
    <row r="5" spans="1:8" x14ac:dyDescent="0.2">
      <c r="A5" s="465" t="s">
        <v>135</v>
      </c>
      <c r="B5" s="465"/>
      <c r="C5" s="465"/>
      <c r="D5" s="465"/>
      <c r="E5" s="465"/>
      <c r="F5" s="465"/>
    </row>
    <row r="6" spans="1:8" x14ac:dyDescent="0.2">
      <c r="A6" s="204" t="s">
        <v>141</v>
      </c>
      <c r="B6" s="202"/>
      <c r="C6" s="202"/>
      <c r="D6" s="202"/>
      <c r="E6" s="202"/>
      <c r="F6" s="202"/>
    </row>
    <row r="7" spans="1:8" x14ac:dyDescent="0.2">
      <c r="A7" s="465" t="s">
        <v>124</v>
      </c>
      <c r="B7" s="465"/>
      <c r="C7" s="465"/>
      <c r="D7" s="465"/>
      <c r="E7" s="465"/>
      <c r="F7" s="465"/>
    </row>
    <row r="8" spans="1:8" x14ac:dyDescent="0.2">
      <c r="A8" s="172" t="s">
        <v>236</v>
      </c>
      <c r="B8" s="157"/>
      <c r="C8" s="157"/>
      <c r="D8" s="157"/>
      <c r="E8" s="157"/>
      <c r="F8" s="157"/>
      <c r="G8" s="40"/>
    </row>
    <row r="9" spans="1:8" ht="13.5" thickBot="1" x14ac:dyDescent="0.25">
      <c r="A9" s="21"/>
      <c r="B9" s="21"/>
      <c r="C9" s="21"/>
      <c r="D9" s="171"/>
      <c r="E9" s="21"/>
      <c r="F9" s="21"/>
    </row>
    <row r="10" spans="1:8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2" t="s">
        <v>17</v>
      </c>
      <c r="G10" s="424"/>
    </row>
    <row r="11" spans="1:8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1"/>
      <c r="G11" s="185"/>
      <c r="H11" s="40"/>
    </row>
    <row r="12" spans="1:8" x14ac:dyDescent="0.2">
      <c r="A12" s="28">
        <v>51</v>
      </c>
      <c r="B12" s="29" t="s">
        <v>71</v>
      </c>
      <c r="C12" s="174">
        <f>SUM(C13+C17+C19)</f>
        <v>144953.35</v>
      </c>
      <c r="D12" s="174">
        <f t="shared" ref="D12:F12" si="0">SUM(D13+D17+D19)</f>
        <v>43287.9</v>
      </c>
      <c r="E12" s="174">
        <f t="shared" si="0"/>
        <v>0</v>
      </c>
      <c r="F12" s="174">
        <f t="shared" si="0"/>
        <v>188241.25</v>
      </c>
      <c r="G12" s="182"/>
      <c r="H12" s="40"/>
    </row>
    <row r="13" spans="1:8" x14ac:dyDescent="0.2">
      <c r="A13" s="30">
        <v>511</v>
      </c>
      <c r="B13" s="31" t="s">
        <v>153</v>
      </c>
      <c r="C13" s="163">
        <f>SUM(C14:C16)</f>
        <v>127897.75</v>
      </c>
      <c r="D13" s="163">
        <f>SUM(D14:D16)</f>
        <v>37560</v>
      </c>
      <c r="E13" s="163">
        <f>SUM(E14:E16)</f>
        <v>0</v>
      </c>
      <c r="F13" s="163">
        <f>SUM(F14:F16)</f>
        <v>165457.75</v>
      </c>
    </row>
    <row r="14" spans="1:8" x14ac:dyDescent="0.2">
      <c r="A14" s="32">
        <v>51101</v>
      </c>
      <c r="B14" s="33" t="s">
        <v>72</v>
      </c>
      <c r="C14" s="164">
        <f>F14-D14</f>
        <v>111840</v>
      </c>
      <c r="D14" s="164">
        <f>[1]SER.GLES.!$I$46*3</f>
        <v>37560</v>
      </c>
      <c r="E14" s="164"/>
      <c r="F14" s="164">
        <f>+[2]SER.GLES.!$L$46</f>
        <v>149400</v>
      </c>
    </row>
    <row r="15" spans="1:8" x14ac:dyDescent="0.2">
      <c r="A15" s="32">
        <v>51103</v>
      </c>
      <c r="B15" s="38" t="s">
        <v>73</v>
      </c>
      <c r="C15" s="164">
        <v>12057.75</v>
      </c>
      <c r="D15" s="164"/>
      <c r="E15" s="164"/>
      <c r="F15" s="164">
        <f>+[2]SER.GLES.!$M$46</f>
        <v>12057.75</v>
      </c>
    </row>
    <row r="16" spans="1:8" x14ac:dyDescent="0.2">
      <c r="A16" s="191">
        <v>51107</v>
      </c>
      <c r="B16" s="360" t="s">
        <v>75</v>
      </c>
      <c r="C16" s="164">
        <v>4000</v>
      </c>
      <c r="D16" s="164"/>
      <c r="E16" s="164"/>
      <c r="F16" s="164">
        <f t="shared" ref="F16" si="1">SUM(C16:E16)</f>
        <v>4000</v>
      </c>
    </row>
    <row r="17" spans="1:8" x14ac:dyDescent="0.2">
      <c r="A17" s="30">
        <v>514</v>
      </c>
      <c r="B17" s="29" t="s">
        <v>76</v>
      </c>
      <c r="C17" s="163">
        <f>SUM(C18)</f>
        <v>8385.9</v>
      </c>
      <c r="D17" s="163">
        <f t="shared" ref="D17:F17" si="2">SUM(D18)</f>
        <v>3192.6</v>
      </c>
      <c r="E17" s="163">
        <f t="shared" si="2"/>
        <v>0</v>
      </c>
      <c r="F17" s="163">
        <f t="shared" si="2"/>
        <v>11578.5</v>
      </c>
    </row>
    <row r="18" spans="1:8" x14ac:dyDescent="0.2">
      <c r="A18" s="35">
        <v>51401</v>
      </c>
      <c r="B18" s="38" t="s">
        <v>77</v>
      </c>
      <c r="C18" s="164">
        <f>F18-D18</f>
        <v>8385.9</v>
      </c>
      <c r="D18" s="164">
        <v>3192.6</v>
      </c>
      <c r="E18" s="164"/>
      <c r="F18" s="164">
        <f>+[2]SER.GLES.!$L$50+[2]SER.GLES.!$L$52</f>
        <v>11578.5</v>
      </c>
    </row>
    <row r="19" spans="1:8" x14ac:dyDescent="0.2">
      <c r="A19" s="30">
        <v>515</v>
      </c>
      <c r="B19" s="29" t="s">
        <v>78</v>
      </c>
      <c r="C19" s="163">
        <f>SUM(C20:C20)</f>
        <v>8669.7000000000007</v>
      </c>
      <c r="D19" s="163">
        <f>SUM(D20:D20)</f>
        <v>2535.3000000000002</v>
      </c>
      <c r="E19" s="163">
        <f>SUM(E20:E20)</f>
        <v>0</v>
      </c>
      <c r="F19" s="163">
        <f>SUM(F20:F20)</f>
        <v>11205</v>
      </c>
    </row>
    <row r="20" spans="1:8" x14ac:dyDescent="0.2">
      <c r="A20" s="35">
        <v>51501</v>
      </c>
      <c r="B20" s="38" t="s">
        <v>77</v>
      </c>
      <c r="C20" s="164">
        <f>F20-D20</f>
        <v>8669.7000000000007</v>
      </c>
      <c r="D20" s="164">
        <f>[1]SER.GLES.!$J$46*3</f>
        <v>2535.3000000000002</v>
      </c>
      <c r="E20" s="164"/>
      <c r="F20" s="164">
        <f>+[2]SER.GLES.!$L$51</f>
        <v>11205</v>
      </c>
    </row>
    <row r="21" spans="1:8" x14ac:dyDescent="0.2">
      <c r="A21" s="30">
        <v>54</v>
      </c>
      <c r="B21" s="37" t="s">
        <v>80</v>
      </c>
      <c r="C21" s="51">
        <f>SUM(C22+C35+C41)</f>
        <v>103231</v>
      </c>
      <c r="D21" s="51">
        <f t="shared" ref="D21:F21" si="3">SUM(D22+D35+D41)</f>
        <v>145125</v>
      </c>
      <c r="E21" s="51">
        <f t="shared" si="3"/>
        <v>0</v>
      </c>
      <c r="F21" s="51">
        <f t="shared" si="3"/>
        <v>248356</v>
      </c>
    </row>
    <row r="22" spans="1:8" x14ac:dyDescent="0.2">
      <c r="A22" s="30">
        <v>541</v>
      </c>
      <c r="B22" s="37" t="s">
        <v>164</v>
      </c>
      <c r="C22" s="51">
        <f>SUM(C23:C34)</f>
        <v>29256</v>
      </c>
      <c r="D22" s="51">
        <f t="shared" ref="D22:F22" si="4">SUM(D23:D34)</f>
        <v>14600</v>
      </c>
      <c r="E22" s="51">
        <f t="shared" si="4"/>
        <v>0</v>
      </c>
      <c r="F22" s="51">
        <f t="shared" si="4"/>
        <v>43856</v>
      </c>
      <c r="G22" s="39"/>
    </row>
    <row r="23" spans="1:8" x14ac:dyDescent="0.2">
      <c r="A23" s="35">
        <v>54104</v>
      </c>
      <c r="B23" s="38" t="s">
        <v>83</v>
      </c>
      <c r="C23" s="52">
        <v>3788</v>
      </c>
      <c r="D23" s="52"/>
      <c r="E23" s="52"/>
      <c r="F23" s="52">
        <f t="shared" ref="F23:F48" si="5">SUM(C23:E23)</f>
        <v>3788</v>
      </c>
      <c r="G23" s="39"/>
    </row>
    <row r="24" spans="1:8" x14ac:dyDescent="0.2">
      <c r="A24" s="35">
        <v>54105</v>
      </c>
      <c r="B24" s="38" t="s">
        <v>84</v>
      </c>
      <c r="C24" s="52">
        <v>500</v>
      </c>
      <c r="D24" s="52"/>
      <c r="E24" s="52"/>
      <c r="F24" s="52">
        <f t="shared" si="5"/>
        <v>500</v>
      </c>
      <c r="G24" s="212"/>
      <c r="H24" s="40"/>
    </row>
    <row r="25" spans="1:8" x14ac:dyDescent="0.2">
      <c r="A25" s="35">
        <v>54106</v>
      </c>
      <c r="B25" s="38" t="s">
        <v>85</v>
      </c>
      <c r="C25" s="52">
        <v>2542</v>
      </c>
      <c r="D25" s="52">
        <v>1000</v>
      </c>
      <c r="E25" s="52"/>
      <c r="F25" s="52">
        <f t="shared" si="5"/>
        <v>3542</v>
      </c>
      <c r="G25" s="212"/>
      <c r="H25" s="40"/>
    </row>
    <row r="26" spans="1:8" x14ac:dyDescent="0.2">
      <c r="A26" s="35">
        <v>54107</v>
      </c>
      <c r="B26" s="38" t="s">
        <v>138</v>
      </c>
      <c r="C26" s="52">
        <v>4221</v>
      </c>
      <c r="D26" s="52">
        <v>1400</v>
      </c>
      <c r="E26" s="52"/>
      <c r="F26" s="52">
        <f t="shared" si="5"/>
        <v>5621</v>
      </c>
      <c r="G26" s="182"/>
      <c r="H26" s="40"/>
    </row>
    <row r="27" spans="1:8" x14ac:dyDescent="0.2">
      <c r="A27" s="35">
        <v>54109</v>
      </c>
      <c r="B27" s="38" t="s">
        <v>86</v>
      </c>
      <c r="C27" s="52">
        <v>1500</v>
      </c>
      <c r="D27" s="52"/>
      <c r="E27" s="52"/>
      <c r="F27" s="52">
        <f t="shared" si="5"/>
        <v>1500</v>
      </c>
      <c r="G27" s="212"/>
      <c r="H27" s="40"/>
    </row>
    <row r="28" spans="1:8" x14ac:dyDescent="0.2">
      <c r="A28" s="35">
        <v>54110</v>
      </c>
      <c r="B28" s="38" t="s">
        <v>87</v>
      </c>
      <c r="C28" s="164">
        <v>12000</v>
      </c>
      <c r="D28" s="52">
        <v>2000</v>
      </c>
      <c r="E28" s="52"/>
      <c r="F28" s="164">
        <f t="shared" si="5"/>
        <v>14000</v>
      </c>
      <c r="G28" s="212"/>
      <c r="H28" s="40"/>
    </row>
    <row r="29" spans="1:8" x14ac:dyDescent="0.2">
      <c r="A29" s="35">
        <v>54111</v>
      </c>
      <c r="B29" s="38" t="s">
        <v>269</v>
      </c>
      <c r="C29" s="52">
        <v>500</v>
      </c>
      <c r="D29" s="52"/>
      <c r="E29" s="52"/>
      <c r="F29" s="52">
        <f t="shared" si="5"/>
        <v>500</v>
      </c>
      <c r="G29" s="183"/>
      <c r="H29" s="40"/>
    </row>
    <row r="30" spans="1:8" x14ac:dyDescent="0.2">
      <c r="A30" s="35">
        <v>54112</v>
      </c>
      <c r="B30" s="38" t="s">
        <v>241</v>
      </c>
      <c r="C30" s="52">
        <v>1000</v>
      </c>
      <c r="D30" s="52">
        <v>2900</v>
      </c>
      <c r="E30" s="52"/>
      <c r="F30" s="52">
        <f t="shared" si="5"/>
        <v>3900</v>
      </c>
      <c r="G30" s="183"/>
      <c r="H30" s="40"/>
    </row>
    <row r="31" spans="1:8" x14ac:dyDescent="0.2">
      <c r="A31" s="35">
        <v>54114</v>
      </c>
      <c r="B31" s="38" t="s">
        <v>88</v>
      </c>
      <c r="C31" s="52">
        <v>105</v>
      </c>
      <c r="D31" s="52"/>
      <c r="E31" s="52"/>
      <c r="F31" s="52">
        <f t="shared" si="5"/>
        <v>105</v>
      </c>
      <c r="G31" s="40"/>
      <c r="H31" s="40"/>
    </row>
    <row r="32" spans="1:8" x14ac:dyDescent="0.2">
      <c r="A32" s="35">
        <v>54115</v>
      </c>
      <c r="B32" s="38" t="s">
        <v>89</v>
      </c>
      <c r="C32" s="52">
        <v>100</v>
      </c>
      <c r="D32" s="52"/>
      <c r="E32" s="52"/>
      <c r="F32" s="52">
        <f t="shared" si="5"/>
        <v>100</v>
      </c>
      <c r="G32" s="182"/>
      <c r="H32" s="40"/>
    </row>
    <row r="33" spans="1:8" x14ac:dyDescent="0.2">
      <c r="A33" s="35">
        <v>54118</v>
      </c>
      <c r="B33" s="38" t="s">
        <v>251</v>
      </c>
      <c r="C33" s="52">
        <v>1500</v>
      </c>
      <c r="D33" s="52">
        <v>3900</v>
      </c>
      <c r="E33" s="52"/>
      <c r="F33" s="52">
        <f t="shared" si="5"/>
        <v>5400</v>
      </c>
      <c r="G33" s="183"/>
      <c r="H33" s="40"/>
    </row>
    <row r="34" spans="1:8" x14ac:dyDescent="0.2">
      <c r="A34" s="35">
        <v>54119</v>
      </c>
      <c r="B34" s="38" t="s">
        <v>252</v>
      </c>
      <c r="C34" s="52">
        <v>1500</v>
      </c>
      <c r="D34" s="52">
        <v>3400</v>
      </c>
      <c r="E34" s="52"/>
      <c r="F34" s="52">
        <f t="shared" si="5"/>
        <v>4900</v>
      </c>
      <c r="G34" s="40"/>
      <c r="H34" s="40"/>
    </row>
    <row r="35" spans="1:8" x14ac:dyDescent="0.2">
      <c r="A35" s="287">
        <v>542</v>
      </c>
      <c r="B35" s="288" t="s">
        <v>168</v>
      </c>
      <c r="C35" s="163">
        <f>SUM(C36:C40)</f>
        <v>38975</v>
      </c>
      <c r="D35" s="163">
        <f>SUM(D36:D40)</f>
        <v>95925</v>
      </c>
      <c r="E35" s="163">
        <f>SUM(E36:E40)</f>
        <v>0</v>
      </c>
      <c r="F35" s="163">
        <f>SUM(F36:F40)</f>
        <v>134900</v>
      </c>
      <c r="G35" s="40"/>
      <c r="H35" s="40"/>
    </row>
    <row r="36" spans="1:8" x14ac:dyDescent="0.2">
      <c r="A36" s="191">
        <v>54201</v>
      </c>
      <c r="B36" s="192" t="s">
        <v>242</v>
      </c>
      <c r="C36" s="164">
        <v>7462.5</v>
      </c>
      <c r="D36" s="164">
        <v>8462.5</v>
      </c>
      <c r="E36" s="164"/>
      <c r="F36" s="164">
        <f>SUM(C36:E36)</f>
        <v>15925</v>
      </c>
      <c r="G36" s="40"/>
      <c r="H36" s="40"/>
    </row>
    <row r="37" spans="1:8" x14ac:dyDescent="0.2">
      <c r="A37" s="191">
        <v>54202</v>
      </c>
      <c r="B37" s="192" t="s">
        <v>91</v>
      </c>
      <c r="C37" s="164">
        <v>6462.5</v>
      </c>
      <c r="D37" s="164">
        <v>10462.5</v>
      </c>
      <c r="E37" s="164"/>
      <c r="F37" s="164">
        <f>SUM(C37:E37)</f>
        <v>16925</v>
      </c>
      <c r="G37" s="40"/>
      <c r="H37" s="40"/>
    </row>
    <row r="38" spans="1:8" x14ac:dyDescent="0.2">
      <c r="A38" s="191">
        <v>54203</v>
      </c>
      <c r="B38" s="192" t="s">
        <v>92</v>
      </c>
      <c r="C38" s="164">
        <v>10000</v>
      </c>
      <c r="D38" s="164">
        <v>20000</v>
      </c>
      <c r="E38" s="164"/>
      <c r="F38" s="164">
        <f>SUM(C38:E38)</f>
        <v>30000</v>
      </c>
      <c r="G38" s="40"/>
      <c r="H38" s="40"/>
    </row>
    <row r="39" spans="1:8" x14ac:dyDescent="0.2">
      <c r="A39" s="191">
        <v>54204</v>
      </c>
      <c r="B39" s="192" t="s">
        <v>93</v>
      </c>
      <c r="C39" s="164">
        <v>50</v>
      </c>
      <c r="D39" s="164"/>
      <c r="E39" s="164"/>
      <c r="F39" s="164">
        <f>SUM(C39:E39)</f>
        <v>50</v>
      </c>
      <c r="G39" s="40"/>
      <c r="H39" s="40"/>
    </row>
    <row r="40" spans="1:8" x14ac:dyDescent="0.2">
      <c r="A40" s="191">
        <v>54205</v>
      </c>
      <c r="B40" s="192" t="s">
        <v>94</v>
      </c>
      <c r="C40" s="164">
        <v>15000</v>
      </c>
      <c r="D40" s="164">
        <v>57000</v>
      </c>
      <c r="E40" s="164"/>
      <c r="F40" s="164">
        <f>SUM(C40:E40)</f>
        <v>72000</v>
      </c>
      <c r="G40" s="40"/>
      <c r="H40" s="40"/>
    </row>
    <row r="41" spans="1:8" x14ac:dyDescent="0.2">
      <c r="A41" s="30">
        <v>543</v>
      </c>
      <c r="B41" s="37" t="s">
        <v>155</v>
      </c>
      <c r="C41" s="51">
        <f>SUM(C42:C48)</f>
        <v>35000</v>
      </c>
      <c r="D41" s="51">
        <f>SUM(D42:D48)</f>
        <v>34600</v>
      </c>
      <c r="E41" s="51">
        <f>SUM(E42:E48)</f>
        <v>0</v>
      </c>
      <c r="F41" s="51">
        <f>SUM(F42:F48)</f>
        <v>69600</v>
      </c>
      <c r="G41" s="39"/>
      <c r="H41" s="40"/>
    </row>
    <row r="42" spans="1:8" x14ac:dyDescent="0.2">
      <c r="A42" s="35">
        <v>54301</v>
      </c>
      <c r="B42" s="38" t="s">
        <v>95</v>
      </c>
      <c r="C42" s="52">
        <v>15000</v>
      </c>
      <c r="D42" s="52">
        <v>5000</v>
      </c>
      <c r="E42" s="52"/>
      <c r="F42" s="52">
        <f t="shared" si="5"/>
        <v>20000</v>
      </c>
      <c r="G42" s="183"/>
      <c r="H42" s="40"/>
    </row>
    <row r="43" spans="1:8" x14ac:dyDescent="0.2">
      <c r="A43" s="35">
        <v>54302</v>
      </c>
      <c r="B43" s="38" t="s">
        <v>267</v>
      </c>
      <c r="C43" s="52">
        <v>1000</v>
      </c>
      <c r="D43" s="52">
        <v>13000</v>
      </c>
      <c r="E43" s="52"/>
      <c r="F43" s="52">
        <f t="shared" si="5"/>
        <v>14000</v>
      </c>
      <c r="G43" s="183"/>
      <c r="H43" s="40"/>
    </row>
    <row r="44" spans="1:8" ht="25.5" customHeight="1" x14ac:dyDescent="0.2">
      <c r="A44" s="35">
        <v>54303</v>
      </c>
      <c r="B44" s="430" t="s">
        <v>411</v>
      </c>
      <c r="C44" s="164"/>
      <c r="D44" s="52">
        <v>5000</v>
      </c>
      <c r="E44" s="52"/>
      <c r="F44" s="52">
        <f t="shared" si="5"/>
        <v>5000</v>
      </c>
      <c r="G44" s="183"/>
      <c r="H44" s="40"/>
    </row>
    <row r="45" spans="1:8" x14ac:dyDescent="0.2">
      <c r="A45" s="35">
        <v>54304</v>
      </c>
      <c r="B45" s="38" t="s">
        <v>143</v>
      </c>
      <c r="C45" s="52">
        <v>2000</v>
      </c>
      <c r="D45" s="52">
        <v>2500</v>
      </c>
      <c r="E45" s="52"/>
      <c r="F45" s="52">
        <f t="shared" si="5"/>
        <v>4500</v>
      </c>
      <c r="G45" s="221"/>
      <c r="H45" s="40"/>
    </row>
    <row r="46" spans="1:8" x14ac:dyDescent="0.2">
      <c r="A46" s="35">
        <v>54313</v>
      </c>
      <c r="B46" s="38" t="s">
        <v>128</v>
      </c>
      <c r="C46" s="164">
        <v>2000</v>
      </c>
      <c r="D46" s="52">
        <v>2100</v>
      </c>
      <c r="E46" s="52"/>
      <c r="F46" s="52">
        <f t="shared" si="5"/>
        <v>4100</v>
      </c>
      <c r="G46" s="225"/>
      <c r="H46" s="40"/>
    </row>
    <row r="47" spans="1:8" x14ac:dyDescent="0.2">
      <c r="A47" s="35">
        <v>54317</v>
      </c>
      <c r="B47" s="38" t="s">
        <v>54</v>
      </c>
      <c r="C47" s="164">
        <v>13000</v>
      </c>
      <c r="D47" s="52"/>
      <c r="E47" s="52"/>
      <c r="F47" s="52">
        <f t="shared" si="5"/>
        <v>13000</v>
      </c>
      <c r="G47" s="225"/>
      <c r="H47" s="40"/>
    </row>
    <row r="48" spans="1:8" x14ac:dyDescent="0.2">
      <c r="A48" s="35">
        <v>54399</v>
      </c>
      <c r="B48" s="38" t="s">
        <v>244</v>
      </c>
      <c r="C48" s="52">
        <v>2000</v>
      </c>
      <c r="D48" s="52">
        <v>7000</v>
      </c>
      <c r="E48" s="52"/>
      <c r="F48" s="52">
        <f t="shared" si="5"/>
        <v>9000</v>
      </c>
      <c r="G48" s="183"/>
      <c r="H48" s="40"/>
    </row>
    <row r="49" spans="1:8" x14ac:dyDescent="0.2">
      <c r="A49" s="30">
        <v>55</v>
      </c>
      <c r="B49" s="37" t="s">
        <v>104</v>
      </c>
      <c r="C49" s="51">
        <f>SUM(C50)</f>
        <v>1870</v>
      </c>
      <c r="D49" s="51">
        <f t="shared" ref="D49:F49" si="6">SUM(D50)</f>
        <v>0</v>
      </c>
      <c r="E49" s="51">
        <f t="shared" si="6"/>
        <v>0</v>
      </c>
      <c r="F49" s="51">
        <f t="shared" si="6"/>
        <v>1870</v>
      </c>
      <c r="G49" s="182"/>
      <c r="H49" s="40"/>
    </row>
    <row r="50" spans="1:8" x14ac:dyDescent="0.2">
      <c r="A50" s="30">
        <v>556</v>
      </c>
      <c r="B50" s="37" t="s">
        <v>158</v>
      </c>
      <c r="C50" s="51">
        <f>SUM(C51:C51)</f>
        <v>1870</v>
      </c>
      <c r="D50" s="51">
        <f>SUM(D51:D51)</f>
        <v>0</v>
      </c>
      <c r="E50" s="51">
        <f>SUM(E51:E51)</f>
        <v>0</v>
      </c>
      <c r="F50" s="51">
        <f>SUM(F51:F51)</f>
        <v>1870</v>
      </c>
      <c r="G50" s="40"/>
      <c r="H50" s="40"/>
    </row>
    <row r="51" spans="1:8" x14ac:dyDescent="0.2">
      <c r="A51" s="35">
        <v>55601</v>
      </c>
      <c r="B51" s="192" t="s">
        <v>105</v>
      </c>
      <c r="C51" s="52">
        <v>1870</v>
      </c>
      <c r="D51" s="52"/>
      <c r="E51" s="52"/>
      <c r="F51" s="52">
        <f t="shared" ref="F51" si="7">SUM(C51:E51)</f>
        <v>1870</v>
      </c>
      <c r="G51" s="40"/>
    </row>
    <row r="52" spans="1:8" x14ac:dyDescent="0.2">
      <c r="A52" s="30">
        <v>61</v>
      </c>
      <c r="B52" s="288" t="s">
        <v>110</v>
      </c>
      <c r="C52" s="51">
        <f>SUM(C53)</f>
        <v>15350</v>
      </c>
      <c r="D52" s="51">
        <f t="shared" ref="D52:F53" si="8">SUM(D53)</f>
        <v>0</v>
      </c>
      <c r="E52" s="51">
        <f t="shared" si="8"/>
        <v>0</v>
      </c>
      <c r="F52" s="51">
        <f t="shared" si="8"/>
        <v>15350</v>
      </c>
      <c r="G52" s="40"/>
    </row>
    <row r="53" spans="1:8" x14ac:dyDescent="0.2">
      <c r="A53" s="30">
        <v>611</v>
      </c>
      <c r="B53" s="288" t="s">
        <v>163</v>
      </c>
      <c r="C53" s="51">
        <f>SUM(C54)</f>
        <v>15350</v>
      </c>
      <c r="D53" s="51">
        <f t="shared" si="8"/>
        <v>0</v>
      </c>
      <c r="E53" s="51">
        <f t="shared" si="8"/>
        <v>0</v>
      </c>
      <c r="F53" s="51">
        <f t="shared" si="8"/>
        <v>15350</v>
      </c>
      <c r="G53" s="40"/>
    </row>
    <row r="54" spans="1:8" x14ac:dyDescent="0.2">
      <c r="A54" s="35">
        <v>61105</v>
      </c>
      <c r="B54" s="192" t="s">
        <v>322</v>
      </c>
      <c r="C54" s="52">
        <v>15350</v>
      </c>
      <c r="D54" s="52"/>
      <c r="E54" s="52"/>
      <c r="F54" s="52">
        <f t="shared" ref="F54" si="9">SUM(C54:E54)</f>
        <v>15350</v>
      </c>
      <c r="G54" s="40"/>
    </row>
    <row r="55" spans="1:8" x14ac:dyDescent="0.2">
      <c r="A55" s="35"/>
      <c r="B55" s="37" t="s">
        <v>119</v>
      </c>
      <c r="C55" s="51">
        <f>SUM(C12+C21+C49+C52)</f>
        <v>265404.34999999998</v>
      </c>
      <c r="D55" s="51">
        <f t="shared" ref="D55:F55" si="10">SUM(D12+D21+D49+D52)</f>
        <v>188412.9</v>
      </c>
      <c r="E55" s="51">
        <f t="shared" si="10"/>
        <v>0</v>
      </c>
      <c r="F55" s="51">
        <f t="shared" si="10"/>
        <v>453817.25</v>
      </c>
      <c r="G55" s="212"/>
    </row>
    <row r="56" spans="1:8" x14ac:dyDescent="0.2">
      <c r="A56" s="35"/>
      <c r="B56" s="38"/>
      <c r="C56" s="52"/>
      <c r="D56" s="52"/>
      <c r="E56" s="52"/>
      <c r="F56" s="52"/>
      <c r="G56" s="182"/>
    </row>
    <row r="57" spans="1:8" x14ac:dyDescent="0.2">
      <c r="A57" s="30"/>
      <c r="B57" s="37" t="s">
        <v>120</v>
      </c>
      <c r="C57" s="51">
        <f>SUM(C12+C21+C49+C52)</f>
        <v>265404.34999999998</v>
      </c>
      <c r="D57" s="51">
        <f t="shared" ref="D57:F57" si="11">SUM(D12+D21+D49+D52)</f>
        <v>188412.9</v>
      </c>
      <c r="E57" s="51">
        <f t="shared" si="11"/>
        <v>0</v>
      </c>
      <c r="F57" s="51">
        <f t="shared" si="11"/>
        <v>453817.25</v>
      </c>
      <c r="G57" s="54"/>
    </row>
    <row r="58" spans="1:8" x14ac:dyDescent="0.2">
      <c r="A58" s="30"/>
      <c r="B58" s="37" t="s">
        <v>121</v>
      </c>
      <c r="C58" s="51">
        <f>SUM(C13+C17+C19+C22+C35+C41+C50+C53)</f>
        <v>265404.34999999998</v>
      </c>
      <c r="D58" s="51">
        <f t="shared" ref="D58:F58" si="12">SUM(D13+D17+D19+D22+D35+D41+D50+D53)</f>
        <v>188412.9</v>
      </c>
      <c r="E58" s="51">
        <f t="shared" si="12"/>
        <v>0</v>
      </c>
      <c r="F58" s="51">
        <f t="shared" si="12"/>
        <v>453817.25</v>
      </c>
      <c r="G58" s="185"/>
    </row>
    <row r="59" spans="1:8" x14ac:dyDescent="0.2">
      <c r="A59" s="30"/>
      <c r="B59" s="37" t="s">
        <v>122</v>
      </c>
      <c r="C59" s="51">
        <f>SUM(C14+C15+C16+C18+C20+C23+C24+C25+C26+C27+C28+C29+C30+C31+C32+C33+C34+C36+C37+C38+C39+C40+C42+C43+C44+C45+C46+C47+C48+C51+C54)</f>
        <v>265404.34999999998</v>
      </c>
      <c r="D59" s="51">
        <f t="shared" ref="D59:F59" si="13">SUM(D14+D15+D16+D18+D20+D23+D24+D25+D26+D27+D28+D29+D30+D31+D32+D33+D34+D36+D37+D38+D39+D40+D42+D43+D44+D45+D46+D47+D48+D51+D54)</f>
        <v>188412.9</v>
      </c>
      <c r="E59" s="51">
        <f t="shared" si="13"/>
        <v>0</v>
      </c>
      <c r="F59" s="51">
        <f t="shared" si="13"/>
        <v>453817.25</v>
      </c>
      <c r="G59" s="222"/>
      <c r="H59" s="223"/>
    </row>
    <row r="60" spans="1:8" x14ac:dyDescent="0.2">
      <c r="A60" s="42"/>
      <c r="G60" s="40"/>
    </row>
    <row r="61" spans="1:8" x14ac:dyDescent="0.2">
      <c r="G61" s="40"/>
    </row>
    <row r="62" spans="1:8" x14ac:dyDescent="0.2">
      <c r="G62" s="40"/>
    </row>
    <row r="63" spans="1:8" x14ac:dyDescent="0.2">
      <c r="A63" s="170"/>
      <c r="B63" s="170"/>
      <c r="G63" s="40"/>
    </row>
    <row r="64" spans="1:8" x14ac:dyDescent="0.2">
      <c r="F64" s="206"/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77" spans="7:7" x14ac:dyDescent="0.2">
      <c r="G77" s="40"/>
    </row>
    <row r="78" spans="7:7" x14ac:dyDescent="0.2">
      <c r="G78" s="40"/>
    </row>
    <row r="79" spans="7:7" x14ac:dyDescent="0.2">
      <c r="G79" s="40"/>
    </row>
    <row r="80" spans="7:7" x14ac:dyDescent="0.2">
      <c r="G80" s="40"/>
    </row>
    <row r="81" spans="7:7" x14ac:dyDescent="0.2">
      <c r="G81" s="40"/>
    </row>
    <row r="82" spans="7:7" x14ac:dyDescent="0.2">
      <c r="G82" s="40"/>
    </row>
    <row r="83" spans="7:7" x14ac:dyDescent="0.2">
      <c r="G83" s="40"/>
    </row>
    <row r="84" spans="7:7" x14ac:dyDescent="0.2">
      <c r="G84" s="40"/>
    </row>
    <row r="85" spans="7:7" x14ac:dyDescent="0.2">
      <c r="G85" s="40"/>
    </row>
    <row r="86" spans="7:7" x14ac:dyDescent="0.2">
      <c r="G86" s="40"/>
    </row>
    <row r="87" spans="7:7" x14ac:dyDescent="0.2">
      <c r="G87" s="40"/>
    </row>
    <row r="88" spans="7:7" x14ac:dyDescent="0.2">
      <c r="G88" s="40"/>
    </row>
    <row r="101" ht="15" customHeight="1" x14ac:dyDescent="0.2"/>
    <row r="1108" spans="7:7" x14ac:dyDescent="0.2">
      <c r="G1108" s="43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44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2"/>
    </row>
    <row r="1123" spans="7:7" x14ac:dyDescent="0.2">
      <c r="G1123" s="2"/>
    </row>
    <row r="1124" spans="7:7" x14ac:dyDescent="0.2">
      <c r="G1124" s="2"/>
    </row>
    <row r="1125" spans="7:7" x14ac:dyDescent="0.2">
      <c r="G1125" s="2"/>
    </row>
    <row r="1126" spans="7:7" x14ac:dyDescent="0.2">
      <c r="G1126" s="45"/>
    </row>
    <row r="1127" spans="7:7" x14ac:dyDescent="0.2">
      <c r="G1127" s="46"/>
    </row>
    <row r="1128" spans="7:7" x14ac:dyDescent="0.2">
      <c r="G1128" s="45"/>
    </row>
    <row r="1129" spans="7:7" x14ac:dyDescent="0.2">
      <c r="G1129" s="47"/>
    </row>
    <row r="1130" spans="7:7" x14ac:dyDescent="0.2">
      <c r="G1130" s="40"/>
    </row>
    <row r="1131" spans="7:7" x14ac:dyDescent="0.2">
      <c r="G1131" s="39"/>
    </row>
    <row r="1132" spans="7:7" x14ac:dyDescent="0.2">
      <c r="G1132" s="40"/>
    </row>
    <row r="1133" spans="7:7" x14ac:dyDescent="0.2">
      <c r="G1133" s="40"/>
    </row>
    <row r="1134" spans="7:7" x14ac:dyDescent="0.2">
      <c r="G1134" s="40"/>
    </row>
    <row r="1135" spans="7:7" x14ac:dyDescent="0.2">
      <c r="G1135" s="39"/>
    </row>
    <row r="1136" spans="7:7" x14ac:dyDescent="0.2">
      <c r="G1136" s="39"/>
    </row>
    <row r="1137" spans="7:7" x14ac:dyDescent="0.2">
      <c r="G1137" s="39"/>
    </row>
    <row r="1138" spans="7:7" x14ac:dyDescent="0.2">
      <c r="G1138" s="39"/>
    </row>
    <row r="1139" spans="7:7" x14ac:dyDescent="0.2">
      <c r="G1139" s="39"/>
    </row>
    <row r="1140" spans="7:7" x14ac:dyDescent="0.2">
      <c r="G1140" s="39"/>
    </row>
    <row r="2482" spans="8:102" ht="11.1" customHeight="1" x14ac:dyDescent="0.2">
      <c r="H2482" s="43"/>
      <c r="I2482" s="43"/>
      <c r="J2482" s="43"/>
      <c r="K2482" s="43"/>
      <c r="L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Z2482" s="43"/>
      <c r="BA2482" s="43"/>
      <c r="BB2482" s="43"/>
      <c r="BC2482" s="43"/>
      <c r="BD2482" s="43"/>
      <c r="BE2482" s="43"/>
      <c r="BG2482" s="43"/>
      <c r="BH2482" s="43"/>
      <c r="BI2482" s="43"/>
      <c r="BJ2482" s="43"/>
      <c r="BK2482" s="43"/>
      <c r="BL2482" s="43"/>
      <c r="BN2482" s="43"/>
      <c r="BO2482" s="43"/>
      <c r="BP2482" s="43"/>
      <c r="BQ2482" s="43"/>
      <c r="BR2482" s="43"/>
      <c r="BS2482" s="43"/>
      <c r="BU2482" s="43"/>
      <c r="BV2482" s="43"/>
      <c r="BW2482" s="43"/>
      <c r="BX2482" s="43"/>
      <c r="BY2482" s="43"/>
      <c r="BZ2482" s="43"/>
      <c r="CB2482" s="43"/>
      <c r="CC2482" s="43"/>
      <c r="CD2482" s="43"/>
      <c r="CE2482" s="43"/>
      <c r="CF2482" s="43"/>
      <c r="CG2482" s="43"/>
      <c r="CI2482" s="43"/>
      <c r="CJ2482" s="43"/>
      <c r="CK2482" s="43"/>
      <c r="CL2482" s="43"/>
      <c r="CM2482" s="43"/>
      <c r="CN2482" s="43"/>
      <c r="CP2482" s="43"/>
      <c r="CQ2482" s="43"/>
      <c r="CR2482" s="43"/>
      <c r="CS2482" s="43"/>
      <c r="CT2482" s="43"/>
      <c r="CU2482" s="43"/>
      <c r="CW2482" s="43"/>
      <c r="CX2482" s="43"/>
    </row>
    <row r="2483" spans="8:102" ht="11.1" customHeight="1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Z2483" s="2"/>
      <c r="BA2483" s="2"/>
      <c r="BB2483" s="2"/>
      <c r="BC2483" s="2"/>
      <c r="BD2483" s="2"/>
      <c r="BE2483" s="2"/>
      <c r="BG2483" s="2"/>
      <c r="BH2483" s="2"/>
      <c r="BI2483" s="2"/>
      <c r="BJ2483" s="2"/>
      <c r="BK2483" s="2"/>
      <c r="BL2483" s="2"/>
      <c r="BN2483" s="2"/>
      <c r="BO2483" s="2"/>
      <c r="BP2483" s="2"/>
      <c r="BQ2483" s="2"/>
      <c r="BR2483" s="2"/>
      <c r="BS2483" s="2"/>
      <c r="BU2483" s="2"/>
      <c r="BV2483" s="2"/>
      <c r="BW2483" s="2"/>
      <c r="BX2483" s="2"/>
      <c r="BY2483" s="2"/>
      <c r="BZ2483" s="2"/>
      <c r="CB2483" s="2"/>
      <c r="CC2483" s="2"/>
      <c r="CD2483" s="2"/>
      <c r="CE2483" s="2"/>
      <c r="CF2483" s="2"/>
      <c r="CG2483" s="2"/>
      <c r="CI2483" s="2"/>
      <c r="CJ2483" s="2"/>
      <c r="CK2483" s="2"/>
      <c r="CL2483" s="2"/>
      <c r="CM2483" s="2"/>
      <c r="CN2483" s="2"/>
      <c r="CP2483" s="2"/>
      <c r="CQ2483" s="2"/>
      <c r="CR2483" s="2"/>
      <c r="CS2483" s="2"/>
      <c r="CT2483" s="2"/>
      <c r="CU2483" s="2"/>
      <c r="CW2483" s="2"/>
      <c r="CX2483" s="2"/>
    </row>
    <row r="2484" spans="8:102" ht="11.1" customHeight="1" x14ac:dyDescent="0.2">
      <c r="H2484" s="2"/>
      <c r="I2484" s="2"/>
      <c r="J2484" s="2"/>
      <c r="K2484" s="2"/>
      <c r="L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  <c r="AJ2484" s="2"/>
      <c r="AK2484" s="2"/>
      <c r="AM2484" s="2"/>
      <c r="AO2484" s="2"/>
      <c r="AP2484" s="2"/>
      <c r="AQ2484" s="2"/>
      <c r="AR2484" s="2"/>
      <c r="AS2484" s="2"/>
      <c r="AT2484" s="2"/>
      <c r="AV2484" s="2"/>
      <c r="AX2484" s="2"/>
      <c r="AZ2484" s="2"/>
      <c r="BA2484" s="2"/>
      <c r="BB2484" s="2"/>
      <c r="BC2484" s="2"/>
      <c r="BD2484" s="2"/>
      <c r="BE2484" s="2"/>
      <c r="BG2484" s="2"/>
      <c r="BH2484" s="2"/>
      <c r="BI2484" s="2"/>
      <c r="BJ2484" s="2"/>
      <c r="BL2484" s="2"/>
      <c r="BN2484" s="2"/>
      <c r="BO2484" s="2"/>
      <c r="BP2484" s="2"/>
      <c r="BQ2484" s="2"/>
      <c r="BR2484" s="2"/>
      <c r="BS2484" s="2"/>
      <c r="BU2484" s="2"/>
      <c r="BV2484" s="2"/>
      <c r="BW2484" s="2"/>
      <c r="BX2484" s="2"/>
      <c r="BY2484" s="2"/>
      <c r="BZ2484" s="2"/>
      <c r="CB2484" s="2"/>
      <c r="CD2484" s="2"/>
      <c r="CE2484" s="2"/>
      <c r="CF2484" s="2"/>
      <c r="CG2484" s="2"/>
      <c r="CI2484" s="2"/>
      <c r="CJ2484" s="2"/>
      <c r="CK2484" s="2"/>
      <c r="CL2484" s="2"/>
      <c r="CM2484" s="2"/>
      <c r="CN2484" s="2"/>
      <c r="CP2484" s="2"/>
      <c r="CQ2484" s="2"/>
      <c r="CR2484" s="2"/>
      <c r="CW2484" s="2"/>
      <c r="CX2484" s="2"/>
    </row>
    <row r="2485" spans="8:102" x14ac:dyDescent="0.2">
      <c r="H2485" s="2"/>
      <c r="I2485" s="2"/>
      <c r="J2485" s="2"/>
      <c r="K2485" s="2"/>
      <c r="L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  <c r="AJ2485" s="2"/>
      <c r="AK2485" s="2"/>
      <c r="AM2485" s="2"/>
      <c r="AO2485" s="2"/>
      <c r="AP2485" s="2"/>
      <c r="AQ2485" s="2"/>
      <c r="AR2485" s="2"/>
      <c r="AS2485" s="2"/>
      <c r="AT2485" s="2"/>
      <c r="AV2485" s="2"/>
      <c r="AX2485" s="2"/>
      <c r="AZ2485" s="2"/>
      <c r="BA2485" s="2"/>
      <c r="BB2485" s="2"/>
      <c r="BC2485" s="2"/>
      <c r="BD2485" s="2"/>
      <c r="BE2485" s="2"/>
      <c r="BG2485" s="2"/>
      <c r="BH2485" s="2"/>
      <c r="BI2485" s="2"/>
      <c r="BJ2485" s="2"/>
      <c r="BL2485" s="2"/>
      <c r="BN2485" s="2"/>
      <c r="BO2485" s="2"/>
      <c r="BP2485" s="2"/>
      <c r="BQ2485" s="2"/>
      <c r="BR2485" s="2"/>
      <c r="BS2485" s="2"/>
      <c r="BU2485" s="2"/>
      <c r="BV2485" s="2"/>
      <c r="BW2485" s="2"/>
      <c r="BX2485" s="2"/>
      <c r="BY2485" s="2"/>
      <c r="BZ2485" s="2"/>
      <c r="CB2485" s="2"/>
      <c r="CD2485" s="2"/>
      <c r="CE2485" s="2"/>
      <c r="CF2485" s="2"/>
      <c r="CG2485" s="2"/>
      <c r="CI2485" s="2"/>
      <c r="CJ2485" s="2"/>
      <c r="CK2485" s="2"/>
      <c r="CL2485" s="2"/>
      <c r="CM2485" s="2"/>
      <c r="CN2485" s="2"/>
      <c r="CP2485" s="2"/>
      <c r="CQ2485" s="2"/>
      <c r="CR2485" s="2"/>
      <c r="CW2485" s="2"/>
      <c r="CX2485" s="2"/>
    </row>
    <row r="2486" spans="8:102" ht="12.95" customHeight="1" x14ac:dyDescent="0.2">
      <c r="H2486" s="2"/>
      <c r="I2486" s="2"/>
      <c r="J2486" s="2"/>
      <c r="K2486" s="2"/>
      <c r="L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D2486" s="2"/>
      <c r="AE2486" s="2"/>
      <c r="AF2486" s="2"/>
      <c r="AG2486" s="2"/>
      <c r="AH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N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N2486" s="2"/>
      <c r="CR2486" s="2"/>
      <c r="CW2486" s="2"/>
      <c r="CX2486" s="2"/>
    </row>
    <row r="2487" spans="8:102" ht="12.95" customHeight="1" x14ac:dyDescent="0.2">
      <c r="H2487" s="2"/>
      <c r="I2487" s="2"/>
      <c r="J2487" s="2"/>
      <c r="K2487" s="2"/>
      <c r="L2487" s="2"/>
      <c r="N2487" s="2"/>
      <c r="O2487" s="2"/>
      <c r="P2487" s="2"/>
      <c r="Q2487" s="2"/>
      <c r="R2487" s="2"/>
      <c r="S2487" s="2"/>
      <c r="T2487" s="2"/>
      <c r="V2487" s="2"/>
      <c r="W2487" s="2"/>
      <c r="X2487" s="2"/>
      <c r="Y2487" s="2"/>
      <c r="Z2487" s="2"/>
      <c r="AA2487" s="2"/>
      <c r="AD2487" s="2"/>
      <c r="AE2487" s="2"/>
      <c r="AF2487" s="2"/>
      <c r="AG2487" s="2"/>
      <c r="AH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N2487" s="2"/>
      <c r="CR2487" s="2"/>
      <c r="CW2487" s="2"/>
      <c r="CX2487" s="2"/>
    </row>
    <row r="2488" spans="8:102" ht="12.95" customHeight="1" x14ac:dyDescent="0.2">
      <c r="H2488" s="2"/>
      <c r="I2488" s="2"/>
      <c r="J2488" s="2"/>
      <c r="K2488" s="2"/>
      <c r="L2488" s="2"/>
      <c r="N2488" s="2"/>
      <c r="O2488" s="2"/>
      <c r="P2488" s="2"/>
      <c r="Q2488" s="2"/>
      <c r="R2488" s="2"/>
      <c r="S2488" s="2"/>
      <c r="T2488" s="2"/>
      <c r="V2488" s="2"/>
      <c r="W2488" s="2"/>
      <c r="X2488" s="2"/>
      <c r="Y2488" s="2"/>
      <c r="Z2488" s="2"/>
      <c r="AA2488" s="2"/>
      <c r="AD2488" s="2"/>
      <c r="AE2488" s="2"/>
      <c r="AF2488" s="2"/>
      <c r="AG2488" s="2"/>
      <c r="AH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I2488" s="2"/>
      <c r="BJ2488" s="2"/>
      <c r="BL2488" s="2"/>
      <c r="BO2488" s="2"/>
      <c r="BP2488" s="2"/>
      <c r="BQ2488" s="2"/>
      <c r="BR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N2488" s="2"/>
      <c r="CR2488" s="2"/>
      <c r="CW2488" s="2"/>
      <c r="CX2488" s="2"/>
    </row>
    <row r="2489" spans="8:102" x14ac:dyDescent="0.2">
      <c r="H2489" s="2"/>
      <c r="I2489" s="2"/>
      <c r="J2489" s="2"/>
      <c r="K2489" s="2"/>
      <c r="L2489" s="2"/>
      <c r="N2489" s="2"/>
      <c r="O2489" s="2"/>
      <c r="P2489" s="2"/>
      <c r="Q2489" s="2"/>
      <c r="R2489" s="2"/>
      <c r="S2489" s="2"/>
      <c r="T2489" s="2"/>
      <c r="V2489" s="2"/>
      <c r="W2489" s="2"/>
      <c r="X2489" s="2"/>
      <c r="Y2489" s="2"/>
      <c r="Z2489" s="2"/>
      <c r="AA2489" s="2"/>
      <c r="AD2489" s="2"/>
      <c r="AE2489" s="2"/>
      <c r="AG2489" s="2"/>
      <c r="AH2489" s="2"/>
      <c r="AJ2489" s="2"/>
      <c r="AK2489" s="2"/>
      <c r="AM2489" s="2"/>
      <c r="AO2489" s="2"/>
      <c r="AP2489" s="2"/>
      <c r="AS2489" s="2"/>
      <c r="AV2489" s="2"/>
      <c r="AX2489" s="2"/>
      <c r="AZ2489" s="2"/>
      <c r="BA2489" s="2"/>
      <c r="BB2489" s="2"/>
      <c r="BC2489" s="2"/>
      <c r="BE2489" s="2"/>
      <c r="BG2489" s="2"/>
      <c r="BH2489" s="2"/>
      <c r="BI2489" s="2"/>
      <c r="BJ2489" s="2"/>
      <c r="BL2489" s="2"/>
      <c r="BO2489" s="2"/>
      <c r="BP2489" s="2"/>
      <c r="BQ2489" s="2"/>
      <c r="BR2489" s="2"/>
      <c r="BS2489" s="2"/>
      <c r="BV2489" s="2"/>
      <c r="BW2489" s="2"/>
      <c r="BX2489" s="2"/>
      <c r="BY2489" s="2"/>
      <c r="BZ2489" s="2"/>
      <c r="CD2489" s="2"/>
      <c r="CE2489" s="2"/>
      <c r="CF2489" s="2"/>
      <c r="CG2489" s="2"/>
      <c r="CJ2489" s="2"/>
      <c r="CK2489" s="2"/>
      <c r="CL2489" s="2"/>
      <c r="CM2489" s="2"/>
      <c r="CR2489" s="2"/>
      <c r="CW2489" s="2"/>
      <c r="CX2489" s="2"/>
    </row>
    <row r="2490" spans="8:102" x14ac:dyDescent="0.2">
      <c r="H2490" s="2"/>
      <c r="I2490" s="2"/>
      <c r="J2490" s="2"/>
      <c r="K2490" s="2"/>
      <c r="L2490" s="2"/>
      <c r="N2490" s="2"/>
      <c r="O2490" s="2"/>
      <c r="P2490" s="2"/>
      <c r="Q2490" s="2"/>
      <c r="R2490" s="2"/>
      <c r="S2490" s="2"/>
      <c r="T2490" s="2"/>
      <c r="V2490" s="2"/>
      <c r="W2490" s="2"/>
      <c r="X2490" s="2"/>
      <c r="Y2490" s="2"/>
      <c r="Z2490" s="2"/>
      <c r="AA2490" s="2"/>
      <c r="AD2490" s="2"/>
      <c r="AE2490" s="2"/>
      <c r="AG2490" s="2"/>
      <c r="AH2490" s="2"/>
      <c r="AJ2490" s="2"/>
      <c r="AK2490" s="2"/>
      <c r="AM2490" s="2"/>
      <c r="AO2490" s="2"/>
      <c r="AP2490" s="2"/>
      <c r="AS2490" s="2"/>
      <c r="AV2490" s="2"/>
      <c r="AX2490" s="2"/>
      <c r="AZ2490" s="2"/>
      <c r="BA2490" s="2"/>
      <c r="BB2490" s="2"/>
      <c r="BC2490" s="2"/>
      <c r="BE2490" s="2"/>
      <c r="BG2490" s="2"/>
      <c r="BH2490" s="2"/>
      <c r="BI2490" s="2"/>
      <c r="BJ2490" s="2"/>
      <c r="BL2490" s="2"/>
      <c r="BO2490" s="2"/>
      <c r="BP2490" s="2"/>
      <c r="BQ2490" s="2"/>
      <c r="BR2490" s="2"/>
      <c r="BS2490" s="2"/>
      <c r="BV2490" s="2"/>
      <c r="BW2490" s="2"/>
      <c r="BX2490" s="2"/>
      <c r="BY2490" s="2"/>
      <c r="BZ2490" s="2"/>
      <c r="CD2490" s="2"/>
      <c r="CE2490" s="2"/>
      <c r="CF2490" s="2"/>
      <c r="CG2490" s="2"/>
      <c r="CJ2490" s="2"/>
      <c r="CK2490" s="2"/>
      <c r="CL2490" s="2"/>
      <c r="CM2490" s="2"/>
      <c r="CR2490" s="2"/>
      <c r="CW2490" s="2"/>
      <c r="CX2490" s="2"/>
    </row>
    <row r="2491" spans="8:102" x14ac:dyDescent="0.2">
      <c r="H2491" s="2"/>
      <c r="I2491" s="2"/>
      <c r="J2491" s="2"/>
      <c r="K2491" s="2"/>
      <c r="L2491" s="2"/>
      <c r="N2491" s="2"/>
      <c r="O2491" s="2"/>
      <c r="P2491" s="2"/>
      <c r="Q2491" s="2"/>
      <c r="R2491" s="2"/>
      <c r="S2491" s="2"/>
      <c r="T2491" s="2"/>
      <c r="V2491" s="2"/>
      <c r="W2491" s="2"/>
      <c r="X2491" s="2"/>
      <c r="Y2491" s="2"/>
      <c r="Z2491" s="2"/>
      <c r="AA2491" s="2"/>
      <c r="AD2491" s="2"/>
      <c r="AE2491" s="2"/>
      <c r="AG2491" s="2"/>
      <c r="AJ2491" s="2"/>
      <c r="AK2491" s="2"/>
      <c r="AM2491" s="2"/>
      <c r="AO2491" s="2"/>
      <c r="AP2491" s="2"/>
      <c r="AS2491" s="2"/>
      <c r="AV2491" s="2"/>
      <c r="AX2491" s="2"/>
      <c r="AZ2491" s="2"/>
      <c r="BA2491" s="2"/>
      <c r="BB2491" s="2"/>
      <c r="BC2491" s="2"/>
      <c r="BE2491" s="2"/>
      <c r="BG2491" s="2"/>
      <c r="BH2491" s="2"/>
      <c r="BI2491" s="2"/>
      <c r="BJ2491" s="2"/>
      <c r="BL2491" s="2"/>
      <c r="BO2491" s="2"/>
      <c r="BP2491" s="2"/>
      <c r="BQ2491" s="2"/>
      <c r="BR2491" s="2"/>
      <c r="BS2491" s="2"/>
      <c r="BV2491" s="2"/>
      <c r="BW2491" s="2"/>
      <c r="BX2491" s="2"/>
      <c r="BY2491" s="2"/>
      <c r="BZ2491" s="2"/>
      <c r="CD2491" s="2"/>
      <c r="CE2491" s="2"/>
      <c r="CF2491" s="2"/>
      <c r="CG2491" s="2"/>
      <c r="CJ2491" s="2"/>
      <c r="CK2491" s="2"/>
      <c r="CL2491" s="2"/>
      <c r="CM2491" s="2"/>
      <c r="CR2491" s="2"/>
      <c r="CW2491" s="2"/>
      <c r="CX2491" s="2"/>
    </row>
    <row r="2492" spans="8:102" x14ac:dyDescent="0.2">
      <c r="H2492" s="2"/>
      <c r="I2492" s="2"/>
      <c r="J2492" s="2"/>
      <c r="K2492" s="2"/>
      <c r="L2492" s="2"/>
      <c r="N2492" s="2"/>
      <c r="O2492" s="2"/>
      <c r="P2492" s="2"/>
      <c r="Q2492" s="2"/>
      <c r="R2492" s="2"/>
      <c r="S2492" s="2"/>
      <c r="T2492" s="2"/>
      <c r="V2492" s="2"/>
      <c r="W2492" s="2"/>
      <c r="X2492" s="2"/>
      <c r="Y2492" s="2"/>
      <c r="Z2492" s="2"/>
      <c r="AA2492" s="2"/>
      <c r="AD2492" s="2"/>
      <c r="AE2492" s="2"/>
      <c r="AG2492" s="2"/>
      <c r="AJ2492" s="2"/>
      <c r="AK2492" s="2"/>
      <c r="AM2492" s="2"/>
      <c r="AO2492" s="2"/>
      <c r="AP2492" s="2"/>
      <c r="AS2492" s="2"/>
      <c r="AV2492" s="2"/>
      <c r="AX2492" s="2"/>
      <c r="AZ2492" s="2"/>
      <c r="BA2492" s="2"/>
      <c r="BB2492" s="2"/>
      <c r="BC2492" s="2"/>
      <c r="BE2492" s="2"/>
      <c r="BG2492" s="2"/>
      <c r="BH2492" s="2"/>
      <c r="BI2492" s="2"/>
      <c r="BJ2492" s="2"/>
      <c r="BL2492" s="2"/>
      <c r="BO2492" s="2"/>
      <c r="BP2492" s="2"/>
      <c r="BQ2492" s="2"/>
      <c r="BR2492" s="2"/>
      <c r="BS2492" s="2"/>
      <c r="BV2492" s="2"/>
      <c r="BW2492" s="2"/>
      <c r="BX2492" s="2"/>
      <c r="BY2492" s="2"/>
      <c r="BZ2492" s="2"/>
      <c r="CD2492" s="2"/>
      <c r="CE2492" s="2"/>
      <c r="CF2492" s="2"/>
      <c r="CG2492" s="2"/>
      <c r="CJ2492" s="2"/>
      <c r="CK2492" s="2"/>
      <c r="CL2492" s="2"/>
      <c r="CM2492" s="2"/>
      <c r="CR2492" s="2"/>
      <c r="CW2492" s="2"/>
      <c r="CX2492" s="2"/>
    </row>
    <row r="2493" spans="8:102" x14ac:dyDescent="0.2">
      <c r="H2493" s="2"/>
      <c r="I2493" s="2"/>
      <c r="J2493" s="2"/>
      <c r="K2493" s="2"/>
      <c r="L2493" s="2"/>
      <c r="N2493" s="2"/>
      <c r="O2493" s="2"/>
      <c r="P2493" s="2"/>
      <c r="Q2493" s="2"/>
      <c r="R2493" s="2"/>
      <c r="S2493" s="2"/>
      <c r="T2493" s="2"/>
      <c r="V2493" s="2"/>
      <c r="W2493" s="2"/>
      <c r="X2493" s="2"/>
      <c r="Y2493" s="2"/>
      <c r="Z2493" s="2"/>
      <c r="AA2493" s="2"/>
      <c r="AD2493" s="2"/>
      <c r="AE2493" s="2"/>
      <c r="AG2493" s="2"/>
      <c r="AJ2493" s="2"/>
      <c r="AK2493" s="2"/>
      <c r="AM2493" s="2"/>
      <c r="AO2493" s="2"/>
      <c r="AP2493" s="2"/>
      <c r="AS2493" s="2"/>
      <c r="AV2493" s="2"/>
      <c r="AX2493" s="2"/>
      <c r="AZ2493" s="2"/>
      <c r="BA2493" s="2"/>
      <c r="BB2493" s="2"/>
      <c r="BC2493" s="2"/>
      <c r="BE2493" s="2"/>
      <c r="BG2493" s="2"/>
      <c r="BH2493" s="2"/>
      <c r="BI2493" s="2"/>
      <c r="BJ2493" s="2"/>
      <c r="BL2493" s="2"/>
      <c r="BO2493" s="2"/>
      <c r="BP2493" s="2"/>
      <c r="BQ2493" s="2"/>
      <c r="BR2493" s="2"/>
      <c r="BS2493" s="2"/>
      <c r="BV2493" s="2"/>
      <c r="BW2493" s="2"/>
      <c r="BX2493" s="2"/>
      <c r="BY2493" s="2"/>
      <c r="BZ2493" s="2"/>
      <c r="CD2493" s="2"/>
      <c r="CE2493" s="2"/>
      <c r="CF2493" s="2"/>
      <c r="CG2493" s="2"/>
      <c r="CJ2493" s="2"/>
      <c r="CK2493" s="2"/>
      <c r="CL2493" s="2"/>
      <c r="CM2493" s="2"/>
      <c r="CR2493" s="2"/>
      <c r="CW2493" s="2"/>
      <c r="CX2493" s="2"/>
    </row>
    <row r="2494" spans="8:102" x14ac:dyDescent="0.2">
      <c r="H2494" s="2"/>
      <c r="I2494" s="2"/>
      <c r="J2494" s="2"/>
      <c r="K2494" s="2"/>
      <c r="L2494" s="2"/>
      <c r="N2494" s="2"/>
      <c r="O2494" s="2"/>
      <c r="P2494" s="2"/>
      <c r="Q2494" s="2"/>
      <c r="R2494" s="2"/>
      <c r="S2494" s="2"/>
      <c r="T2494" s="2"/>
      <c r="V2494" s="2"/>
      <c r="W2494" s="2"/>
      <c r="X2494" s="2"/>
      <c r="Y2494" s="2"/>
      <c r="Z2494" s="2"/>
      <c r="AA2494" s="2"/>
      <c r="AD2494" s="2"/>
      <c r="AE2494" s="2"/>
      <c r="AG2494" s="2"/>
      <c r="AJ2494" s="2"/>
      <c r="AK2494" s="2"/>
      <c r="AM2494" s="2"/>
      <c r="AO2494" s="2"/>
      <c r="AP2494" s="2"/>
      <c r="AS2494" s="2"/>
      <c r="AV2494" s="2"/>
      <c r="AX2494" s="2"/>
      <c r="AZ2494" s="2"/>
      <c r="BA2494" s="2"/>
      <c r="BB2494" s="2"/>
      <c r="BC2494" s="2"/>
      <c r="BE2494" s="2"/>
      <c r="BG2494" s="2"/>
      <c r="BH2494" s="2"/>
      <c r="BI2494" s="2"/>
      <c r="BJ2494" s="2"/>
      <c r="BL2494" s="2"/>
      <c r="BO2494" s="2"/>
      <c r="BP2494" s="2"/>
      <c r="BQ2494" s="2"/>
      <c r="BR2494" s="2"/>
      <c r="BS2494" s="2"/>
      <c r="BV2494" s="2"/>
      <c r="BW2494" s="2"/>
      <c r="BX2494" s="2"/>
      <c r="BY2494" s="2"/>
      <c r="BZ2494" s="2"/>
      <c r="CD2494" s="2"/>
      <c r="CE2494" s="2"/>
      <c r="CF2494" s="2"/>
      <c r="CG2494" s="2"/>
      <c r="CJ2494" s="2"/>
      <c r="CK2494" s="2"/>
      <c r="CL2494" s="2"/>
      <c r="CM2494" s="2"/>
      <c r="CR2494" s="2"/>
      <c r="CW2494" s="2"/>
      <c r="CX2494" s="2"/>
    </row>
    <row r="2495" spans="8:102" x14ac:dyDescent="0.2">
      <c r="H2495" s="2"/>
      <c r="I2495" s="2"/>
      <c r="J2495" s="2"/>
      <c r="K2495" s="2"/>
      <c r="L2495" s="2"/>
      <c r="N2495" s="2"/>
      <c r="O2495" s="2"/>
      <c r="P2495" s="2"/>
      <c r="Q2495" s="2"/>
      <c r="R2495" s="2"/>
      <c r="S2495" s="2"/>
      <c r="T2495" s="2"/>
      <c r="V2495" s="2"/>
      <c r="W2495" s="2"/>
      <c r="Y2495" s="2"/>
      <c r="AA2495" s="2"/>
      <c r="AD2495" s="2"/>
      <c r="AE2495" s="2"/>
      <c r="AG2495" s="2"/>
      <c r="AJ2495" s="2"/>
      <c r="AK2495" s="2"/>
      <c r="AM2495" s="2"/>
      <c r="AO2495" s="2"/>
      <c r="AP2495" s="2"/>
      <c r="AS2495" s="2"/>
      <c r="AV2495" s="2"/>
      <c r="AX2495" s="2"/>
      <c r="AZ2495" s="2"/>
      <c r="BA2495" s="2"/>
      <c r="BB2495" s="2"/>
      <c r="BC2495" s="2"/>
      <c r="BE2495" s="2"/>
      <c r="BG2495" s="2"/>
      <c r="BH2495" s="2"/>
      <c r="BI2495" s="2"/>
      <c r="BJ2495" s="2"/>
      <c r="BL2495" s="2"/>
      <c r="BO2495" s="2"/>
      <c r="BP2495" s="2"/>
      <c r="BQ2495" s="2"/>
      <c r="BR2495" s="2"/>
      <c r="BS2495" s="2"/>
      <c r="BV2495" s="2"/>
      <c r="BW2495" s="2"/>
      <c r="BX2495" s="2"/>
      <c r="BY2495" s="2"/>
      <c r="BZ2495" s="2"/>
      <c r="CD2495" s="2"/>
      <c r="CE2495" s="2"/>
      <c r="CF2495" s="2"/>
      <c r="CG2495" s="2"/>
      <c r="CJ2495" s="2"/>
      <c r="CK2495" s="2"/>
      <c r="CL2495" s="2"/>
      <c r="CM2495" s="2"/>
      <c r="CR2495" s="2"/>
      <c r="CW2495" s="2"/>
      <c r="CX2495" s="2"/>
    </row>
    <row r="2496" spans="8:102" x14ac:dyDescent="0.2">
      <c r="H2496" s="2"/>
      <c r="I2496" s="2"/>
      <c r="J2496" s="2"/>
      <c r="K2496" s="2"/>
      <c r="N2496" s="2"/>
      <c r="O2496" s="2"/>
      <c r="P2496" s="2"/>
      <c r="Q2496" s="2"/>
      <c r="R2496" s="2"/>
      <c r="S2496" s="2"/>
      <c r="T2496" s="2"/>
      <c r="V2496" s="2"/>
      <c r="W2496" s="2"/>
      <c r="Y2496" s="2"/>
      <c r="AG2496" s="2"/>
      <c r="AJ2496" s="2"/>
      <c r="AK2496" s="2"/>
      <c r="AM2496" s="2"/>
      <c r="AO2496" s="2"/>
      <c r="AP2496" s="2"/>
      <c r="AS2496" s="2"/>
      <c r="AV2496" s="2"/>
      <c r="AX2496" s="2"/>
      <c r="AZ2496" s="2"/>
      <c r="BA2496" s="2"/>
      <c r="BB2496" s="2"/>
      <c r="BC2496" s="2"/>
      <c r="BE2496" s="2"/>
      <c r="BG2496" s="2"/>
      <c r="BH2496" s="2"/>
      <c r="BI2496" s="2"/>
      <c r="BJ2496" s="2"/>
      <c r="BL2496" s="2"/>
      <c r="BO2496" s="2"/>
      <c r="BP2496" s="2"/>
      <c r="BQ2496" s="2"/>
      <c r="BR2496" s="2"/>
      <c r="BS2496" s="2"/>
      <c r="BV2496" s="2"/>
      <c r="BW2496" s="2"/>
      <c r="BX2496" s="2"/>
      <c r="BY2496" s="2"/>
      <c r="BZ2496" s="2"/>
      <c r="CD2496" s="2"/>
      <c r="CE2496" s="2"/>
      <c r="CF2496" s="2"/>
      <c r="CG2496" s="2"/>
      <c r="CJ2496" s="2"/>
      <c r="CK2496" s="2"/>
      <c r="CL2496" s="2"/>
      <c r="CM2496" s="2"/>
      <c r="CR2496" s="2"/>
      <c r="CW2496" s="2"/>
      <c r="CX2496" s="2"/>
    </row>
    <row r="2497" spans="8:128" x14ac:dyDescent="0.2">
      <c r="H2497" s="2"/>
      <c r="I2497" s="2"/>
      <c r="J2497" s="2"/>
      <c r="K2497" s="2"/>
      <c r="N2497" s="2"/>
      <c r="O2497" s="2"/>
      <c r="P2497" s="2"/>
      <c r="Q2497" s="2"/>
      <c r="R2497" s="2"/>
      <c r="S2497" s="2"/>
      <c r="T2497" s="2"/>
      <c r="V2497" s="2"/>
      <c r="W2497" s="2"/>
      <c r="Y2497" s="2"/>
      <c r="AG2497" s="2"/>
      <c r="AJ2497" s="2"/>
      <c r="AK2497" s="2"/>
      <c r="AM2497" s="2"/>
      <c r="AO2497" s="2"/>
      <c r="AP2497" s="2"/>
      <c r="AS2497" s="2"/>
      <c r="AV2497" s="2"/>
      <c r="AX2497" s="2"/>
      <c r="AZ2497" s="2"/>
      <c r="BA2497" s="2"/>
      <c r="BB2497" s="2"/>
      <c r="BC2497" s="2"/>
      <c r="BE2497" s="2"/>
      <c r="BG2497" s="2"/>
      <c r="BH2497" s="2"/>
      <c r="BI2497" s="2"/>
      <c r="BJ2497" s="2"/>
      <c r="BL2497" s="2"/>
      <c r="BO2497" s="2"/>
      <c r="BP2497" s="2"/>
      <c r="BQ2497" s="2"/>
      <c r="BR2497" s="2"/>
      <c r="BS2497" s="2"/>
      <c r="BV2497" s="2"/>
      <c r="BW2497" s="2"/>
      <c r="BX2497" s="2"/>
      <c r="BY2497" s="2"/>
      <c r="BZ2497" s="2"/>
      <c r="CD2497" s="2"/>
      <c r="CE2497" s="2"/>
      <c r="CF2497" s="2"/>
      <c r="CG2497" s="2"/>
      <c r="CJ2497" s="2"/>
      <c r="CK2497" s="2"/>
      <c r="CL2497" s="2"/>
      <c r="CM2497" s="2"/>
      <c r="CR2497" s="2"/>
      <c r="CW2497" s="2"/>
      <c r="CX2497" s="2"/>
    </row>
    <row r="2498" spans="8:128" x14ac:dyDescent="0.2">
      <c r="H2498" s="2"/>
      <c r="O2498" s="2"/>
      <c r="S2498" s="2"/>
      <c r="T2498" s="2"/>
      <c r="V2498" s="2"/>
      <c r="Y2498" s="2"/>
      <c r="AG2498" s="2"/>
      <c r="AJ2498" s="2"/>
      <c r="AK2498" s="2"/>
      <c r="AM2498" s="2"/>
      <c r="AO2498" s="2"/>
      <c r="AP2498" s="2"/>
      <c r="AS2498" s="2"/>
      <c r="AV2498" s="2"/>
      <c r="AX2498" s="2"/>
      <c r="AZ2498" s="2"/>
      <c r="BA2498" s="2"/>
      <c r="BB2498" s="2"/>
      <c r="BC2498" s="2"/>
      <c r="BE2498" s="2"/>
      <c r="BG2498" s="2"/>
      <c r="BH2498" s="2"/>
      <c r="BI2498" s="2"/>
      <c r="BJ2498" s="2"/>
      <c r="BL2498" s="2"/>
      <c r="BO2498" s="2"/>
      <c r="BP2498" s="2"/>
      <c r="BQ2498" s="2"/>
      <c r="BR2498" s="2"/>
      <c r="BS2498" s="2"/>
      <c r="BV2498" s="2"/>
      <c r="BW2498" s="2"/>
      <c r="BX2498" s="2"/>
      <c r="BY2498" s="2"/>
      <c r="BZ2498" s="2"/>
      <c r="CD2498" s="2"/>
      <c r="CE2498" s="2"/>
      <c r="CF2498" s="2"/>
      <c r="CG2498" s="2"/>
      <c r="CJ2498" s="2"/>
      <c r="CK2498" s="2"/>
      <c r="CL2498" s="2"/>
      <c r="CM2498" s="2"/>
      <c r="CR2498" s="2"/>
      <c r="CW2498" s="2"/>
      <c r="CX2498" s="2"/>
    </row>
    <row r="2499" spans="8:128" x14ac:dyDescent="0.2">
      <c r="H2499" s="2"/>
      <c r="S2499" s="2"/>
      <c r="T2499" s="2"/>
      <c r="V2499" s="2"/>
      <c r="Y2499" s="2"/>
      <c r="AG2499" s="2"/>
      <c r="AJ2499" s="2"/>
      <c r="AK2499" s="2"/>
      <c r="AM2499" s="2"/>
      <c r="AO2499" s="2"/>
      <c r="AP2499" s="2"/>
      <c r="AS2499" s="2"/>
      <c r="AV2499" s="2"/>
      <c r="AX2499" s="2"/>
      <c r="AZ2499" s="2"/>
      <c r="BA2499" s="2"/>
      <c r="BB2499" s="2"/>
      <c r="BC2499" s="2"/>
      <c r="BE2499" s="2"/>
      <c r="BG2499" s="2"/>
      <c r="BH2499" s="2"/>
      <c r="BI2499" s="2"/>
      <c r="BJ2499" s="2"/>
      <c r="BL2499" s="2"/>
      <c r="BO2499" s="2"/>
      <c r="BP2499" s="2"/>
      <c r="BQ2499" s="2"/>
      <c r="BR2499" s="2"/>
      <c r="BS2499" s="2"/>
      <c r="BV2499" s="2"/>
      <c r="BW2499" s="2"/>
      <c r="BX2499" s="2"/>
      <c r="BY2499" s="2"/>
      <c r="BZ2499" s="2"/>
      <c r="CD2499" s="2"/>
      <c r="CE2499" s="2"/>
      <c r="CF2499" s="2"/>
      <c r="CG2499" s="2"/>
      <c r="CJ2499" s="2"/>
      <c r="CK2499" s="2"/>
      <c r="CL2499" s="2"/>
      <c r="CM2499" s="2"/>
      <c r="CR2499" s="2"/>
      <c r="CW2499" s="2"/>
      <c r="CX2499" s="2"/>
    </row>
    <row r="2500" spans="8:128" x14ac:dyDescent="0.2">
      <c r="S2500" s="2"/>
      <c r="T2500" s="2"/>
      <c r="V2500" s="2"/>
      <c r="Y2500" s="2"/>
      <c r="AG2500" s="2"/>
      <c r="AJ2500" s="2"/>
      <c r="AK2500" s="2"/>
      <c r="AM2500" s="2"/>
      <c r="AO2500" s="2"/>
      <c r="AP2500" s="2"/>
      <c r="AS2500" s="2"/>
      <c r="AV2500" s="2"/>
      <c r="AX2500" s="2"/>
      <c r="AZ2500" s="2"/>
      <c r="BA2500" s="2"/>
      <c r="BB2500" s="2"/>
      <c r="BC2500" s="2"/>
      <c r="BE2500" s="2"/>
      <c r="BG2500" s="2"/>
      <c r="BH2500" s="2"/>
      <c r="BJ2500" s="2"/>
      <c r="BL2500" s="2"/>
      <c r="BO2500" s="2"/>
      <c r="BP2500" s="2"/>
      <c r="BQ2500" s="2"/>
      <c r="BS2500" s="2"/>
      <c r="BV2500" s="2"/>
      <c r="BW2500" s="2"/>
      <c r="BX2500" s="2"/>
      <c r="BY2500" s="2"/>
      <c r="BZ2500" s="2"/>
      <c r="CD2500" s="2"/>
      <c r="CE2500" s="2"/>
      <c r="CF2500" s="2"/>
      <c r="CG2500" s="2"/>
      <c r="CJ2500" s="2"/>
      <c r="CK2500" s="2"/>
      <c r="CL2500" s="2"/>
      <c r="CM2500" s="2"/>
      <c r="CR2500" s="2"/>
      <c r="CW2500" s="2"/>
      <c r="CX2500" s="2"/>
    </row>
    <row r="2501" spans="8:128" x14ac:dyDescent="0.2">
      <c r="S2501" s="2"/>
      <c r="T2501" s="2"/>
      <c r="V2501" s="2"/>
      <c r="Y2501" s="2"/>
      <c r="AG2501" s="2"/>
      <c r="AJ2501" s="2"/>
      <c r="AK2501" s="2"/>
      <c r="AM2501" s="2"/>
      <c r="AO2501" s="2"/>
      <c r="AP2501" s="2"/>
      <c r="AZ2501" s="2"/>
      <c r="BA2501" s="2"/>
      <c r="BH2501" s="2"/>
      <c r="BO2501" s="2"/>
      <c r="BP2501" s="2"/>
      <c r="CD2501" s="2"/>
      <c r="CE2501" s="2"/>
      <c r="CF2501" s="2"/>
      <c r="CW2501" s="2"/>
      <c r="CX2501" s="2"/>
    </row>
    <row r="2502" spans="8:128" x14ac:dyDescent="0.2">
      <c r="AG2502" s="2"/>
      <c r="AK2502" s="2"/>
      <c r="AM2502" s="2"/>
      <c r="AP2502" s="2"/>
      <c r="AZ2502" s="2"/>
      <c r="BA2502" s="2"/>
      <c r="BO2502" s="2"/>
      <c r="BP2502" s="2"/>
      <c r="CD2502" s="2"/>
      <c r="CE2502" s="2"/>
      <c r="CF2502" s="2"/>
      <c r="CW2502" s="2"/>
    </row>
    <row r="2503" spans="8:128" x14ac:dyDescent="0.2">
      <c r="H2503" s="47"/>
      <c r="I2503" s="47"/>
      <c r="J2503" s="47"/>
      <c r="K2503" s="47"/>
      <c r="L2503" s="47"/>
      <c r="M2503" s="47"/>
      <c r="N2503" s="47"/>
      <c r="O2503" s="47"/>
      <c r="P2503" s="47"/>
      <c r="Q2503" s="47"/>
      <c r="R2503" s="47"/>
      <c r="S2503" s="47"/>
      <c r="T2503" s="47"/>
      <c r="U2503" s="47"/>
      <c r="V2503" s="47"/>
      <c r="W2503" s="47"/>
      <c r="X2503" s="47"/>
      <c r="Y2503" s="47"/>
      <c r="Z2503" s="47"/>
      <c r="AA2503" s="47"/>
      <c r="AB2503" s="47"/>
      <c r="AC2503" s="47"/>
      <c r="AD2503" s="47"/>
      <c r="AE2503" s="47"/>
      <c r="AF2503" s="47"/>
      <c r="AG2503" s="47"/>
      <c r="AH2503" s="47"/>
      <c r="AI2503" s="47"/>
      <c r="AJ2503" s="47"/>
      <c r="AK2503" s="47"/>
      <c r="AL2503" s="47"/>
      <c r="AM2503" s="47"/>
      <c r="AN2503" s="47"/>
      <c r="AO2503" s="47"/>
      <c r="AP2503" s="47"/>
      <c r="AQ2503" s="47"/>
      <c r="AR2503" s="47"/>
      <c r="AS2503" s="47"/>
      <c r="AT2503" s="47"/>
      <c r="AU2503" s="47"/>
      <c r="AV2503" s="47"/>
      <c r="AW2503" s="47"/>
      <c r="AX2503" s="47"/>
      <c r="AY2503" s="47"/>
      <c r="AZ2503" s="47"/>
      <c r="BA2503" s="47"/>
      <c r="BB2503" s="47"/>
      <c r="BC2503" s="47"/>
      <c r="BD2503" s="47"/>
      <c r="BE2503" s="47"/>
      <c r="BF2503" s="47"/>
      <c r="BG2503" s="47"/>
      <c r="BH2503" s="47"/>
      <c r="BI2503" s="47"/>
      <c r="BJ2503" s="47"/>
      <c r="BK2503" s="47"/>
      <c r="BL2503" s="47"/>
      <c r="BM2503" s="47"/>
      <c r="BN2503" s="47"/>
      <c r="BO2503" s="47"/>
      <c r="BP2503" s="47"/>
      <c r="BQ2503" s="47"/>
      <c r="BR2503" s="47"/>
      <c r="BS2503" s="47"/>
      <c r="BT2503" s="47"/>
      <c r="BU2503" s="47"/>
      <c r="BV2503" s="47"/>
      <c r="BW2503" s="47"/>
      <c r="BX2503" s="47"/>
      <c r="BY2503" s="47"/>
      <c r="BZ2503" s="47"/>
      <c r="CA2503" s="47"/>
      <c r="CB2503" s="47"/>
      <c r="CC2503" s="47"/>
      <c r="CD2503" s="47"/>
      <c r="CE2503" s="47"/>
      <c r="CF2503" s="47"/>
      <c r="CG2503" s="47"/>
      <c r="CH2503" s="47"/>
      <c r="CI2503" s="47"/>
      <c r="CJ2503" s="47"/>
      <c r="CK2503" s="47"/>
      <c r="CL2503" s="47"/>
      <c r="CM2503" s="47"/>
      <c r="CN2503" s="47"/>
      <c r="CO2503" s="47"/>
      <c r="CP2503" s="47"/>
      <c r="CQ2503" s="47"/>
      <c r="CR2503" s="47"/>
      <c r="CS2503" s="47"/>
      <c r="CT2503" s="47"/>
      <c r="CU2503" s="47"/>
      <c r="CV2503" s="47"/>
      <c r="CW2503" s="47"/>
      <c r="CX2503" s="47"/>
      <c r="CY2503" s="47">
        <f t="shared" ref="CY2503:DG2503" si="14">SUM(CY2483:CY2502)</f>
        <v>0</v>
      </c>
      <c r="CZ2503" s="47">
        <f t="shared" si="14"/>
        <v>0</v>
      </c>
      <c r="DA2503" s="47">
        <f t="shared" si="14"/>
        <v>0</v>
      </c>
      <c r="DB2503" s="47">
        <f t="shared" si="14"/>
        <v>0</v>
      </c>
      <c r="DC2503" s="47">
        <f t="shared" si="14"/>
        <v>0</v>
      </c>
      <c r="DD2503" s="47">
        <f t="shared" si="14"/>
        <v>0</v>
      </c>
      <c r="DE2503" s="47">
        <f t="shared" si="14"/>
        <v>0</v>
      </c>
      <c r="DF2503" s="47">
        <f t="shared" si="14"/>
        <v>0</v>
      </c>
      <c r="DG2503" s="47">
        <f t="shared" si="14"/>
        <v>0</v>
      </c>
      <c r="DH2503" s="47"/>
      <c r="DI2503" s="47"/>
      <c r="DJ2503" s="47"/>
      <c r="DK2503" s="47"/>
      <c r="DL2503" s="47"/>
      <c r="DM2503" s="47"/>
      <c r="DN2503" s="47"/>
      <c r="DO2503" s="47"/>
      <c r="DP2503" s="47"/>
      <c r="DQ2503" s="47"/>
      <c r="DR2503" s="47"/>
      <c r="DS2503" s="47"/>
      <c r="DT2503" s="47"/>
      <c r="DU2503" s="47"/>
      <c r="DV2503" s="47"/>
      <c r="DW2503" s="47"/>
      <c r="DX2503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8"/>
  <sheetViews>
    <sheetView showGridLines="0" topLeftCell="A31" zoomScale="130" zoomScaleNormal="130" workbookViewId="0">
      <selection activeCell="B27" sqref="B27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135</v>
      </c>
      <c r="B5" s="465"/>
      <c r="C5" s="465"/>
      <c r="D5" s="465"/>
      <c r="E5" s="465"/>
      <c r="F5" s="465"/>
    </row>
    <row r="6" spans="1:6" x14ac:dyDescent="0.2">
      <c r="A6" s="204" t="s">
        <v>141</v>
      </c>
      <c r="B6" s="202"/>
      <c r="C6" s="202"/>
      <c r="D6" s="202"/>
      <c r="E6" s="202"/>
      <c r="F6" s="202"/>
    </row>
    <row r="7" spans="1:6" x14ac:dyDescent="0.2">
      <c r="A7" s="465" t="s">
        <v>124</v>
      </c>
      <c r="B7" s="465"/>
      <c r="C7" s="465"/>
      <c r="D7" s="465"/>
      <c r="E7" s="465"/>
      <c r="F7" s="465"/>
    </row>
    <row r="8" spans="1:6" x14ac:dyDescent="0.2">
      <c r="A8" s="172" t="s">
        <v>142</v>
      </c>
      <c r="B8" s="60"/>
      <c r="C8" s="60"/>
      <c r="D8" s="60"/>
      <c r="E8" s="60"/>
      <c r="F8" s="60"/>
    </row>
    <row r="9" spans="1:6" ht="13.5" thickBot="1" x14ac:dyDescent="0.25">
      <c r="A9" s="21"/>
      <c r="B9" s="21"/>
      <c r="C9" s="21"/>
      <c r="D9" s="171"/>
      <c r="E9" s="21"/>
      <c r="F9" s="21"/>
    </row>
    <row r="10" spans="1:6" x14ac:dyDescent="0.2">
      <c r="A10" s="458" t="s">
        <v>63</v>
      </c>
      <c r="B10" s="460" t="s">
        <v>64</v>
      </c>
      <c r="C10" s="22" t="s">
        <v>65</v>
      </c>
      <c r="D10" s="58" t="s">
        <v>66</v>
      </c>
      <c r="E10" s="24" t="s">
        <v>67</v>
      </c>
      <c r="F10" s="462" t="s">
        <v>17</v>
      </c>
    </row>
    <row r="11" spans="1:6" ht="13.5" thickBot="1" x14ac:dyDescent="0.25">
      <c r="A11" s="459"/>
      <c r="B11" s="461"/>
      <c r="C11" s="25" t="s">
        <v>68</v>
      </c>
      <c r="D11" s="59" t="s">
        <v>69</v>
      </c>
      <c r="E11" s="27" t="s">
        <v>70</v>
      </c>
      <c r="F11" s="463"/>
    </row>
    <row r="12" spans="1:6" x14ac:dyDescent="0.2">
      <c r="A12" s="28">
        <v>51</v>
      </c>
      <c r="B12" s="29" t="s">
        <v>71</v>
      </c>
      <c r="C12" s="174">
        <f>SUM(C13+C16+C18)</f>
        <v>10290.249999999998</v>
      </c>
      <c r="D12" s="174">
        <f>SUM(D13+D16+D18)</f>
        <v>3180.9</v>
      </c>
      <c r="E12" s="174">
        <f>SUM(E13+E16+E18)</f>
        <v>0</v>
      </c>
      <c r="F12" s="174">
        <f>SUM(F13+F16+F18)</f>
        <v>13471.15</v>
      </c>
    </row>
    <row r="13" spans="1:6" x14ac:dyDescent="0.2">
      <c r="A13" s="30">
        <v>511</v>
      </c>
      <c r="B13" s="31" t="s">
        <v>153</v>
      </c>
      <c r="C13" s="163">
        <f>SUM(C14:C15)</f>
        <v>9027.5499999999993</v>
      </c>
      <c r="D13" s="163">
        <f>SUM(D14:D15)</f>
        <v>2760</v>
      </c>
      <c r="E13" s="163">
        <f>SUM(E14:E15)</f>
        <v>0</v>
      </c>
      <c r="F13" s="163">
        <f>SUM(F14:F15)</f>
        <v>11787.55</v>
      </c>
    </row>
    <row r="14" spans="1:6" x14ac:dyDescent="0.2">
      <c r="A14" s="32">
        <v>51101</v>
      </c>
      <c r="B14" s="33" t="s">
        <v>72</v>
      </c>
      <c r="C14" s="164">
        <f>F14-D14</f>
        <v>8280</v>
      </c>
      <c r="D14" s="164">
        <f>[1]MED.AMB.!$I$17*3</f>
        <v>2760</v>
      </c>
      <c r="E14" s="164"/>
      <c r="F14" s="164">
        <f>+[2]MED.AMB.!$L$17</f>
        <v>11040</v>
      </c>
    </row>
    <row r="15" spans="1:6" x14ac:dyDescent="0.2">
      <c r="A15" s="32">
        <v>51103</v>
      </c>
      <c r="B15" s="38" t="s">
        <v>73</v>
      </c>
      <c r="C15" s="164">
        <f>+[2]MED.AMB.!$M$17</f>
        <v>747.55</v>
      </c>
      <c r="D15" s="164"/>
      <c r="E15" s="164"/>
      <c r="F15" s="164">
        <f t="shared" ref="F15" si="0">SUM(C15:E15)</f>
        <v>747.55</v>
      </c>
    </row>
    <row r="16" spans="1:6" x14ac:dyDescent="0.2">
      <c r="A16" s="30">
        <v>514</v>
      </c>
      <c r="B16" s="29" t="s">
        <v>76</v>
      </c>
      <c r="C16" s="163">
        <f>SUM(C17)</f>
        <v>703.8</v>
      </c>
      <c r="D16" s="163">
        <f t="shared" ref="D16:F16" si="1">SUM(D17)</f>
        <v>234.6</v>
      </c>
      <c r="E16" s="163">
        <f t="shared" si="1"/>
        <v>0</v>
      </c>
      <c r="F16" s="163">
        <f t="shared" si="1"/>
        <v>938.4</v>
      </c>
    </row>
    <row r="17" spans="1:7" x14ac:dyDescent="0.2">
      <c r="A17" s="35">
        <v>51401</v>
      </c>
      <c r="B17" s="38" t="s">
        <v>77</v>
      </c>
      <c r="C17" s="164">
        <f>F17-D17</f>
        <v>703.8</v>
      </c>
      <c r="D17" s="164">
        <v>234.6</v>
      </c>
      <c r="E17" s="164"/>
      <c r="F17" s="164">
        <f>+[2]MED.AMB.!$L$21+[2]MED.AMB.!$L$23</f>
        <v>938.4</v>
      </c>
    </row>
    <row r="18" spans="1:7" x14ac:dyDescent="0.2">
      <c r="A18" s="30">
        <v>515</v>
      </c>
      <c r="B18" s="37" t="s">
        <v>78</v>
      </c>
      <c r="C18" s="163">
        <f>SUM(C19:C19)</f>
        <v>558.90000000000009</v>
      </c>
      <c r="D18" s="163">
        <f>SUM(D19:D19)</f>
        <v>186.3</v>
      </c>
      <c r="E18" s="163">
        <f>SUM(E19:E19)</f>
        <v>0</v>
      </c>
      <c r="F18" s="163">
        <f>SUM(F19:F19)</f>
        <v>745.2</v>
      </c>
    </row>
    <row r="19" spans="1:7" x14ac:dyDescent="0.2">
      <c r="A19" s="35">
        <v>51501</v>
      </c>
      <c r="B19" s="38" t="s">
        <v>77</v>
      </c>
      <c r="C19" s="164">
        <f>F19-D19</f>
        <v>558.90000000000009</v>
      </c>
      <c r="D19" s="164">
        <f>[1]MED.AMB.!$J$17*3</f>
        <v>186.3</v>
      </c>
      <c r="E19" s="164"/>
      <c r="F19" s="164">
        <f>+[2]MED.AMB.!$L$22</f>
        <v>745.2</v>
      </c>
    </row>
    <row r="20" spans="1:7" x14ac:dyDescent="0.2">
      <c r="A20" s="30">
        <v>54</v>
      </c>
      <c r="B20" s="37" t="s">
        <v>80</v>
      </c>
      <c r="C20" s="51">
        <f>SUM(C21+C30+C32)</f>
        <v>3799.3799999999997</v>
      </c>
      <c r="D20" s="51">
        <f t="shared" ref="D20:F20" si="2">SUM(D21+D30+D32)</f>
        <v>466</v>
      </c>
      <c r="E20" s="51">
        <f t="shared" si="2"/>
        <v>0</v>
      </c>
      <c r="F20" s="51">
        <f t="shared" si="2"/>
        <v>4265.3799999999992</v>
      </c>
    </row>
    <row r="21" spans="1:7" x14ac:dyDescent="0.2">
      <c r="A21" s="30">
        <v>541</v>
      </c>
      <c r="B21" s="37" t="s">
        <v>164</v>
      </c>
      <c r="C21" s="51">
        <f>SUM(C22:C29)</f>
        <v>3549.3799999999997</v>
      </c>
      <c r="D21" s="51">
        <f>SUM(D22:D29)</f>
        <v>466</v>
      </c>
      <c r="E21" s="51">
        <f>SUM(E22:E29)</f>
        <v>0</v>
      </c>
      <c r="F21" s="51">
        <f>SUM(F22:F29)</f>
        <v>4015.3799999999997</v>
      </c>
      <c r="G21" s="39"/>
    </row>
    <row r="22" spans="1:7" x14ac:dyDescent="0.2">
      <c r="A22" s="35">
        <v>54101</v>
      </c>
      <c r="B22" s="38" t="s">
        <v>81</v>
      </c>
      <c r="C22" s="52">
        <v>361</v>
      </c>
      <c r="D22" s="52"/>
      <c r="E22" s="51"/>
      <c r="F22" s="52">
        <f t="shared" ref="F22:F33" si="3">SUM(C22:E22)</f>
        <v>361</v>
      </c>
      <c r="G22" s="39"/>
    </row>
    <row r="23" spans="1:7" x14ac:dyDescent="0.2">
      <c r="A23" s="35">
        <v>54103</v>
      </c>
      <c r="B23" s="38" t="s">
        <v>82</v>
      </c>
      <c r="C23" s="52">
        <v>1000</v>
      </c>
      <c r="D23" s="52">
        <v>466</v>
      </c>
      <c r="E23" s="51"/>
      <c r="F23" s="52">
        <f t="shared" si="3"/>
        <v>1466</v>
      </c>
      <c r="G23" s="39"/>
    </row>
    <row r="24" spans="1:7" x14ac:dyDescent="0.2">
      <c r="A24" s="35">
        <v>54105</v>
      </c>
      <c r="B24" s="38" t="s">
        <v>84</v>
      </c>
      <c r="C24" s="52">
        <v>75.2</v>
      </c>
      <c r="D24" s="52"/>
      <c r="E24" s="52"/>
      <c r="F24" s="52">
        <f t="shared" si="3"/>
        <v>75.2</v>
      </c>
      <c r="G24" s="40"/>
    </row>
    <row r="25" spans="1:7" x14ac:dyDescent="0.2">
      <c r="A25" s="35">
        <v>54106</v>
      </c>
      <c r="B25" s="38" t="s">
        <v>85</v>
      </c>
      <c r="C25" s="52">
        <v>48</v>
      </c>
      <c r="D25" s="52"/>
      <c r="E25" s="52"/>
      <c r="F25" s="52">
        <f t="shared" si="3"/>
        <v>48</v>
      </c>
      <c r="G25" s="40"/>
    </row>
    <row r="26" spans="1:7" x14ac:dyDescent="0.2">
      <c r="A26" s="35">
        <v>54107</v>
      </c>
      <c r="B26" s="38" t="s">
        <v>138</v>
      </c>
      <c r="C26" s="52">
        <v>1250</v>
      </c>
      <c r="D26" s="52"/>
      <c r="E26" s="52"/>
      <c r="F26" s="52">
        <f t="shared" ref="F26:F29" si="4">SUM(C26:E26)</f>
        <v>1250</v>
      </c>
      <c r="G26" s="40"/>
    </row>
    <row r="27" spans="1:7" x14ac:dyDescent="0.2">
      <c r="A27" s="35">
        <v>54110</v>
      </c>
      <c r="B27" s="38" t="s">
        <v>87</v>
      </c>
      <c r="C27" s="52">
        <v>300</v>
      </c>
      <c r="D27" s="52"/>
      <c r="E27" s="52"/>
      <c r="F27" s="52">
        <f t="shared" si="4"/>
        <v>300</v>
      </c>
      <c r="G27" s="40"/>
    </row>
    <row r="28" spans="1:7" x14ac:dyDescent="0.2">
      <c r="A28" s="35">
        <v>54114</v>
      </c>
      <c r="B28" s="38" t="s">
        <v>88</v>
      </c>
      <c r="C28" s="52">
        <v>49.18</v>
      </c>
      <c r="D28" s="52"/>
      <c r="E28" s="52"/>
      <c r="F28" s="52">
        <f t="shared" si="4"/>
        <v>49.18</v>
      </c>
      <c r="G28" s="40"/>
    </row>
    <row r="29" spans="1:7" x14ac:dyDescent="0.2">
      <c r="A29" s="35">
        <v>54118</v>
      </c>
      <c r="B29" s="38" t="s">
        <v>126</v>
      </c>
      <c r="C29" s="52">
        <v>466</v>
      </c>
      <c r="D29" s="52"/>
      <c r="E29" s="52"/>
      <c r="F29" s="52">
        <f t="shared" si="4"/>
        <v>466</v>
      </c>
      <c r="G29" s="40"/>
    </row>
    <row r="30" spans="1:7" x14ac:dyDescent="0.2">
      <c r="A30" s="30">
        <v>543</v>
      </c>
      <c r="B30" s="37" t="s">
        <v>155</v>
      </c>
      <c r="C30" s="51">
        <f>SUM(C31:C31)</f>
        <v>200</v>
      </c>
      <c r="D30" s="51">
        <f>SUM(D31:D31)</f>
        <v>0</v>
      </c>
      <c r="E30" s="51">
        <f>SUM(E31:E31)</f>
        <v>0</v>
      </c>
      <c r="F30" s="51">
        <f>SUM(F31:F31)</f>
        <v>200</v>
      </c>
      <c r="G30" s="39"/>
    </row>
    <row r="31" spans="1:7" x14ac:dyDescent="0.2">
      <c r="A31" s="35">
        <v>54313</v>
      </c>
      <c r="B31" s="38" t="s">
        <v>128</v>
      </c>
      <c r="C31" s="52">
        <v>200</v>
      </c>
      <c r="D31" s="52"/>
      <c r="E31" s="52"/>
      <c r="F31" s="52">
        <f t="shared" si="3"/>
        <v>200</v>
      </c>
      <c r="G31" s="40"/>
    </row>
    <row r="32" spans="1:7" x14ac:dyDescent="0.2">
      <c r="A32" s="30">
        <v>544</v>
      </c>
      <c r="B32" s="37" t="s">
        <v>156</v>
      </c>
      <c r="C32" s="51">
        <f>SUM(C33)</f>
        <v>50</v>
      </c>
      <c r="D32" s="51">
        <f t="shared" ref="D32:F32" si="5">SUM(D33)</f>
        <v>0</v>
      </c>
      <c r="E32" s="51">
        <f t="shared" si="5"/>
        <v>0</v>
      </c>
      <c r="F32" s="51">
        <f t="shared" si="5"/>
        <v>50</v>
      </c>
      <c r="G32" s="40"/>
    </row>
    <row r="33" spans="1:7" x14ac:dyDescent="0.2">
      <c r="A33" s="35">
        <v>54401</v>
      </c>
      <c r="B33" s="38" t="s">
        <v>101</v>
      </c>
      <c r="C33" s="52">
        <v>50</v>
      </c>
      <c r="D33" s="52"/>
      <c r="E33" s="52"/>
      <c r="F33" s="52">
        <f t="shared" si="3"/>
        <v>50</v>
      </c>
      <c r="G33" s="40"/>
    </row>
    <row r="34" spans="1:7" x14ac:dyDescent="0.2">
      <c r="A34" s="30">
        <v>55</v>
      </c>
      <c r="B34" s="37" t="s">
        <v>104</v>
      </c>
      <c r="C34" s="51">
        <f>SUM(C35)</f>
        <v>110</v>
      </c>
      <c r="D34" s="51">
        <f t="shared" ref="D34:F34" si="6">SUM(D35)</f>
        <v>0</v>
      </c>
      <c r="E34" s="51">
        <f t="shared" si="6"/>
        <v>0</v>
      </c>
      <c r="F34" s="51">
        <f t="shared" si="6"/>
        <v>110</v>
      </c>
      <c r="G34" s="40"/>
    </row>
    <row r="35" spans="1:7" x14ac:dyDescent="0.2">
      <c r="A35" s="30">
        <v>556</v>
      </c>
      <c r="B35" s="37" t="s">
        <v>158</v>
      </c>
      <c r="C35" s="51">
        <f>SUM(C36:C36)</f>
        <v>110</v>
      </c>
      <c r="D35" s="51">
        <f>SUM(D36:D36)</f>
        <v>0</v>
      </c>
      <c r="E35" s="51">
        <f>SUM(E36:E36)</f>
        <v>0</v>
      </c>
      <c r="F35" s="51">
        <f>SUM(F36:F36)</f>
        <v>110</v>
      </c>
      <c r="G35" s="40"/>
    </row>
    <row r="36" spans="1:7" x14ac:dyDescent="0.2">
      <c r="A36" s="191">
        <v>55601</v>
      </c>
      <c r="B36" s="192" t="s">
        <v>105</v>
      </c>
      <c r="C36" s="164">
        <v>110</v>
      </c>
      <c r="D36" s="52"/>
      <c r="E36" s="52"/>
      <c r="F36" s="52">
        <f t="shared" ref="F36" si="7">SUM(C36:E36)</f>
        <v>110</v>
      </c>
      <c r="G36" s="40"/>
    </row>
    <row r="37" spans="1:7" x14ac:dyDescent="0.2">
      <c r="A37" s="30">
        <v>61</v>
      </c>
      <c r="B37" s="37" t="s">
        <v>110</v>
      </c>
      <c r="C37" s="51">
        <f>SUM(C38)</f>
        <v>0</v>
      </c>
      <c r="D37" s="51">
        <f t="shared" ref="D37:F37" si="8">SUM(D38)</f>
        <v>150</v>
      </c>
      <c r="E37" s="51">
        <f t="shared" si="8"/>
        <v>0</v>
      </c>
      <c r="F37" s="51">
        <f t="shared" si="8"/>
        <v>150</v>
      </c>
      <c r="G37" s="40"/>
    </row>
    <row r="38" spans="1:7" x14ac:dyDescent="0.2">
      <c r="A38" s="30">
        <v>611</v>
      </c>
      <c r="B38" s="37" t="s">
        <v>163</v>
      </c>
      <c r="C38" s="51">
        <f>SUM(C39:C39)</f>
        <v>0</v>
      </c>
      <c r="D38" s="51">
        <f>SUM(D39:D39)</f>
        <v>150</v>
      </c>
      <c r="E38" s="51">
        <f>SUM(E39:E39)</f>
        <v>0</v>
      </c>
      <c r="F38" s="51">
        <f>SUM(F39:F39)</f>
        <v>150</v>
      </c>
      <c r="G38" s="40"/>
    </row>
    <row r="39" spans="1:7" x14ac:dyDescent="0.2">
      <c r="A39" s="35">
        <v>61101</v>
      </c>
      <c r="B39" s="38" t="s">
        <v>112</v>
      </c>
      <c r="C39" s="52"/>
      <c r="D39" s="52">
        <v>150</v>
      </c>
      <c r="E39" s="52"/>
      <c r="F39" s="52">
        <f t="shared" ref="F39" si="9">SUM(C39:E39)</f>
        <v>150</v>
      </c>
      <c r="G39" s="40"/>
    </row>
    <row r="40" spans="1:7" x14ac:dyDescent="0.2">
      <c r="A40" s="35"/>
      <c r="B40" s="37" t="s">
        <v>119</v>
      </c>
      <c r="C40" s="51">
        <f>SUM(C12+C20+C34+C37)</f>
        <v>14199.629999999997</v>
      </c>
      <c r="D40" s="51">
        <f>SUM(D12+D20+D34+D37)</f>
        <v>3796.9</v>
      </c>
      <c r="E40" s="51">
        <f>SUM(E12+E20+E34+E37)</f>
        <v>0</v>
      </c>
      <c r="F40" s="51">
        <f>SUM(F12+F20+F34+F37)</f>
        <v>17996.53</v>
      </c>
      <c r="G40" s="40"/>
    </row>
    <row r="41" spans="1:7" x14ac:dyDescent="0.2">
      <c r="A41" s="35"/>
      <c r="B41" s="38"/>
      <c r="C41" s="52"/>
      <c r="D41" s="52"/>
      <c r="E41" s="52"/>
      <c r="F41" s="52"/>
      <c r="G41" s="40"/>
    </row>
    <row r="42" spans="1:7" x14ac:dyDescent="0.2">
      <c r="A42" s="30"/>
      <c r="B42" s="37" t="s">
        <v>120</v>
      </c>
      <c r="C42" s="51">
        <f>SUM(C12+C20+C34+C37)</f>
        <v>14199.629999999997</v>
      </c>
      <c r="D42" s="51">
        <f>SUM(D12+D20+D34+D37)</f>
        <v>3796.9</v>
      </c>
      <c r="E42" s="51">
        <f>SUM(E12+E20+E34+E37)</f>
        <v>0</v>
      </c>
      <c r="F42" s="51">
        <f>SUM(F12+F20+F34+F37)</f>
        <v>17996.53</v>
      </c>
      <c r="G42" s="54"/>
    </row>
    <row r="43" spans="1:7" x14ac:dyDescent="0.2">
      <c r="A43" s="30"/>
      <c r="B43" s="37" t="s">
        <v>121</v>
      </c>
      <c r="C43" s="51">
        <f>SUM(C13+C16+C18+C21+C30+C32+C35+C38)</f>
        <v>14199.629999999997</v>
      </c>
      <c r="D43" s="51">
        <f t="shared" ref="D43:F43" si="10">SUM(D13+D16+D18+D21+D30+D32+D35+D38)</f>
        <v>3796.9</v>
      </c>
      <c r="E43" s="51">
        <f t="shared" si="10"/>
        <v>0</v>
      </c>
      <c r="F43" s="51">
        <f t="shared" si="10"/>
        <v>17996.53</v>
      </c>
      <c r="G43" s="54"/>
    </row>
    <row r="44" spans="1:7" x14ac:dyDescent="0.2">
      <c r="A44" s="30"/>
      <c r="B44" s="37" t="s">
        <v>122</v>
      </c>
      <c r="C44" s="51">
        <f>SUM(C14+C15+C17+C19+C22+C23+C24+C25+C26+C27+C28+C29+C31+C33+C36+C39)</f>
        <v>14199.63</v>
      </c>
      <c r="D44" s="51">
        <f t="shared" ref="D44:F44" si="11">SUM(D14+D15+D17+D19+D22+D23+D24+D25+D26+D27+D28+D29+D31+D33+D36+D39)</f>
        <v>3796.9</v>
      </c>
      <c r="E44" s="51">
        <f t="shared" si="11"/>
        <v>0</v>
      </c>
      <c r="F44" s="51">
        <f t="shared" si="11"/>
        <v>17996.53</v>
      </c>
      <c r="G44" s="186"/>
    </row>
    <row r="45" spans="1:7" x14ac:dyDescent="0.2">
      <c r="A45" s="42"/>
      <c r="G45" s="40"/>
    </row>
    <row r="46" spans="1:7" x14ac:dyDescent="0.2">
      <c r="G46" s="40"/>
    </row>
    <row r="47" spans="1:7" x14ac:dyDescent="0.2">
      <c r="G47" s="40"/>
    </row>
    <row r="48" spans="1:7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86" ht="15" customHeight="1" x14ac:dyDescent="0.2"/>
    <row r="1093" spans="7:7" x14ac:dyDescent="0.2">
      <c r="G1093" s="43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44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45"/>
    </row>
    <row r="1112" spans="7:7" x14ac:dyDescent="0.2">
      <c r="G1112" s="46"/>
    </row>
    <row r="1113" spans="7:7" x14ac:dyDescent="0.2">
      <c r="G1113" s="45"/>
    </row>
    <row r="1114" spans="7:7" x14ac:dyDescent="0.2">
      <c r="G1114" s="47"/>
    </row>
    <row r="1115" spans="7:7" x14ac:dyDescent="0.2">
      <c r="G1115" s="40"/>
    </row>
    <row r="1116" spans="7:7" x14ac:dyDescent="0.2">
      <c r="G1116" s="39"/>
    </row>
    <row r="1117" spans="7:7" x14ac:dyDescent="0.2">
      <c r="G1117" s="40"/>
    </row>
    <row r="1118" spans="7:7" x14ac:dyDescent="0.2">
      <c r="G1118" s="40"/>
    </row>
    <row r="1119" spans="7:7" x14ac:dyDescent="0.2">
      <c r="G1119" s="40"/>
    </row>
    <row r="1120" spans="7:7" x14ac:dyDescent="0.2">
      <c r="G1120" s="39"/>
    </row>
    <row r="1121" spans="7:7" x14ac:dyDescent="0.2">
      <c r="G1121" s="39"/>
    </row>
    <row r="1122" spans="7:7" x14ac:dyDescent="0.2">
      <c r="G1122" s="39"/>
    </row>
    <row r="1123" spans="7:7" x14ac:dyDescent="0.2">
      <c r="G1123" s="39"/>
    </row>
    <row r="1124" spans="7:7" x14ac:dyDescent="0.2">
      <c r="G1124" s="39"/>
    </row>
    <row r="1125" spans="7:7" x14ac:dyDescent="0.2">
      <c r="G1125" s="39"/>
    </row>
    <row r="2467" spans="8:102" ht="11.1" customHeight="1" x14ac:dyDescent="0.2">
      <c r="H2467" s="43"/>
      <c r="I2467" s="43"/>
      <c r="J2467" s="43"/>
      <c r="K2467" s="43"/>
      <c r="L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Z2467" s="43"/>
      <c r="BA2467" s="43"/>
      <c r="BB2467" s="43"/>
      <c r="BC2467" s="43"/>
      <c r="BD2467" s="43"/>
      <c r="BE2467" s="43"/>
      <c r="BG2467" s="43"/>
      <c r="BH2467" s="43"/>
      <c r="BI2467" s="43"/>
      <c r="BJ2467" s="43"/>
      <c r="BK2467" s="43"/>
      <c r="BL2467" s="43"/>
      <c r="BN2467" s="43"/>
      <c r="BO2467" s="43"/>
      <c r="BP2467" s="43"/>
      <c r="BQ2467" s="43"/>
      <c r="BR2467" s="43"/>
      <c r="BS2467" s="43"/>
      <c r="BU2467" s="43"/>
      <c r="BV2467" s="43"/>
      <c r="BW2467" s="43"/>
      <c r="BX2467" s="43"/>
      <c r="BY2467" s="43"/>
      <c r="BZ2467" s="43"/>
      <c r="CB2467" s="43"/>
      <c r="CC2467" s="43"/>
      <c r="CD2467" s="43"/>
      <c r="CE2467" s="43"/>
      <c r="CF2467" s="43"/>
      <c r="CG2467" s="43"/>
      <c r="CI2467" s="43"/>
      <c r="CJ2467" s="43"/>
      <c r="CK2467" s="43"/>
      <c r="CL2467" s="43"/>
      <c r="CM2467" s="43"/>
      <c r="CN2467" s="43"/>
      <c r="CP2467" s="43"/>
      <c r="CQ2467" s="43"/>
      <c r="CR2467" s="43"/>
      <c r="CS2467" s="43"/>
      <c r="CT2467" s="43"/>
      <c r="CU2467" s="43"/>
      <c r="CW2467" s="43"/>
      <c r="CX2467" s="43"/>
    </row>
    <row r="2468" spans="8:102" ht="11.1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Z2468" s="2"/>
      <c r="BA2468" s="2"/>
      <c r="BB2468" s="2"/>
      <c r="BC2468" s="2"/>
      <c r="BD2468" s="2"/>
      <c r="BE2468" s="2"/>
      <c r="BG2468" s="2"/>
      <c r="BH2468" s="2"/>
      <c r="BI2468" s="2"/>
      <c r="BJ2468" s="2"/>
      <c r="BK2468" s="2"/>
      <c r="BL2468" s="2"/>
      <c r="BN2468" s="2"/>
      <c r="BO2468" s="2"/>
      <c r="BP2468" s="2"/>
      <c r="BQ2468" s="2"/>
      <c r="BR2468" s="2"/>
      <c r="BS2468" s="2"/>
      <c r="BU2468" s="2"/>
      <c r="BV2468" s="2"/>
      <c r="BW2468" s="2"/>
      <c r="BX2468" s="2"/>
      <c r="BY2468" s="2"/>
      <c r="BZ2468" s="2"/>
      <c r="CB2468" s="2"/>
      <c r="CC2468" s="2"/>
      <c r="CD2468" s="2"/>
      <c r="CE2468" s="2"/>
      <c r="CF2468" s="2"/>
      <c r="CG2468" s="2"/>
      <c r="CI2468" s="2"/>
      <c r="CJ2468" s="2"/>
      <c r="CK2468" s="2"/>
      <c r="CL2468" s="2"/>
      <c r="CM2468" s="2"/>
      <c r="CN2468" s="2"/>
      <c r="CP2468" s="2"/>
      <c r="CQ2468" s="2"/>
      <c r="CR2468" s="2"/>
      <c r="CS2468" s="2"/>
      <c r="CT2468" s="2"/>
      <c r="CU2468" s="2"/>
      <c r="CW2468" s="2"/>
      <c r="CX2468" s="2"/>
    </row>
    <row r="2469" spans="8:102" ht="11.1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Q2469" s="2"/>
      <c r="AR2469" s="2"/>
      <c r="AS2469" s="2"/>
      <c r="AT2469" s="2"/>
      <c r="AV2469" s="2"/>
      <c r="AX2469" s="2"/>
      <c r="AZ2469" s="2"/>
      <c r="BA2469" s="2"/>
      <c r="BB2469" s="2"/>
      <c r="BC2469" s="2"/>
      <c r="BD2469" s="2"/>
      <c r="BE2469" s="2"/>
      <c r="BG2469" s="2"/>
      <c r="BH2469" s="2"/>
      <c r="BI2469" s="2"/>
      <c r="BJ2469" s="2"/>
      <c r="BL2469" s="2"/>
      <c r="BN2469" s="2"/>
      <c r="BO2469" s="2"/>
      <c r="BP2469" s="2"/>
      <c r="BQ2469" s="2"/>
      <c r="BR2469" s="2"/>
      <c r="BS2469" s="2"/>
      <c r="BU2469" s="2"/>
      <c r="BV2469" s="2"/>
      <c r="BW2469" s="2"/>
      <c r="BX2469" s="2"/>
      <c r="BY2469" s="2"/>
      <c r="BZ2469" s="2"/>
      <c r="CB2469" s="2"/>
      <c r="CD2469" s="2"/>
      <c r="CE2469" s="2"/>
      <c r="CF2469" s="2"/>
      <c r="CG2469" s="2"/>
      <c r="CI2469" s="2"/>
      <c r="CJ2469" s="2"/>
      <c r="CK2469" s="2"/>
      <c r="CL2469" s="2"/>
      <c r="CM2469" s="2"/>
      <c r="CN2469" s="2"/>
      <c r="CP2469" s="2"/>
      <c r="CQ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Q2470" s="2"/>
      <c r="AR2470" s="2"/>
      <c r="AS2470" s="2"/>
      <c r="AT2470" s="2"/>
      <c r="AV2470" s="2"/>
      <c r="AX2470" s="2"/>
      <c r="AZ2470" s="2"/>
      <c r="BA2470" s="2"/>
      <c r="BB2470" s="2"/>
      <c r="BC2470" s="2"/>
      <c r="BD2470" s="2"/>
      <c r="BE2470" s="2"/>
      <c r="BG2470" s="2"/>
      <c r="BH2470" s="2"/>
      <c r="BI2470" s="2"/>
      <c r="BJ2470" s="2"/>
      <c r="BL2470" s="2"/>
      <c r="BN2470" s="2"/>
      <c r="BO2470" s="2"/>
      <c r="BP2470" s="2"/>
      <c r="BQ2470" s="2"/>
      <c r="BR2470" s="2"/>
      <c r="BS2470" s="2"/>
      <c r="BU2470" s="2"/>
      <c r="BV2470" s="2"/>
      <c r="BW2470" s="2"/>
      <c r="BX2470" s="2"/>
      <c r="BY2470" s="2"/>
      <c r="BZ2470" s="2"/>
      <c r="CB2470" s="2"/>
      <c r="CD2470" s="2"/>
      <c r="CE2470" s="2"/>
      <c r="CF2470" s="2"/>
      <c r="CG2470" s="2"/>
      <c r="CI2470" s="2"/>
      <c r="CJ2470" s="2"/>
      <c r="CK2470" s="2"/>
      <c r="CL2470" s="2"/>
      <c r="CM2470" s="2"/>
      <c r="CN2470" s="2"/>
      <c r="CP2470" s="2"/>
      <c r="CQ2470" s="2"/>
      <c r="CR2470" s="2"/>
      <c r="CW2470" s="2"/>
      <c r="CX2470" s="2"/>
    </row>
    <row r="2471" spans="8:102" ht="12.95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D2471" s="2"/>
      <c r="AE2471" s="2"/>
      <c r="AF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N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N2471" s="2"/>
      <c r="CR2471" s="2"/>
      <c r="CW2471" s="2"/>
      <c r="CX2471" s="2"/>
    </row>
    <row r="2472" spans="8:102" ht="12.95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N2472" s="2"/>
      <c r="CR2472" s="2"/>
      <c r="CW2472" s="2"/>
      <c r="CX2472" s="2"/>
    </row>
    <row r="2473" spans="8:102" ht="12.95" customHeight="1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F2473" s="2"/>
      <c r="AG2473" s="2"/>
      <c r="AH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N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H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Y2480" s="2"/>
      <c r="AA2480" s="2"/>
      <c r="AD2480" s="2"/>
      <c r="AE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N2481" s="2"/>
      <c r="O2481" s="2"/>
      <c r="P2481" s="2"/>
      <c r="Q2481" s="2"/>
      <c r="R2481" s="2"/>
      <c r="S2481" s="2"/>
      <c r="T2481" s="2"/>
      <c r="V2481" s="2"/>
      <c r="W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N2482" s="2"/>
      <c r="O2482" s="2"/>
      <c r="P2482" s="2"/>
      <c r="Q2482" s="2"/>
      <c r="R2482" s="2"/>
      <c r="S2482" s="2"/>
      <c r="T2482" s="2"/>
      <c r="V2482" s="2"/>
      <c r="W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O2483" s="2"/>
      <c r="S2483" s="2"/>
      <c r="T2483" s="2"/>
      <c r="V2483" s="2"/>
      <c r="Y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S2484" s="2"/>
      <c r="T2484" s="2"/>
      <c r="V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S2485" s="2"/>
      <c r="T2485" s="2"/>
      <c r="V2485" s="2"/>
      <c r="Y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J2485" s="2"/>
      <c r="BL2485" s="2"/>
      <c r="BO2485" s="2"/>
      <c r="BP2485" s="2"/>
      <c r="BQ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S2486" s="2"/>
      <c r="T2486" s="2"/>
      <c r="V2486" s="2"/>
      <c r="Y2486" s="2"/>
      <c r="AG2486" s="2"/>
      <c r="AJ2486" s="2"/>
      <c r="AK2486" s="2"/>
      <c r="AM2486" s="2"/>
      <c r="AO2486" s="2"/>
      <c r="AP2486" s="2"/>
      <c r="AZ2486" s="2"/>
      <c r="BA2486" s="2"/>
      <c r="BH2486" s="2"/>
      <c r="BO2486" s="2"/>
      <c r="BP2486" s="2"/>
      <c r="CD2486" s="2"/>
      <c r="CE2486" s="2"/>
      <c r="CF2486" s="2"/>
      <c r="CW2486" s="2"/>
      <c r="CX2486" s="2"/>
    </row>
    <row r="2487" spans="8:128" x14ac:dyDescent="0.2">
      <c r="AG2487" s="2"/>
      <c r="AK2487" s="2"/>
      <c r="AM2487" s="2"/>
      <c r="AP2487" s="2"/>
      <c r="AZ2487" s="2"/>
      <c r="BA2487" s="2"/>
      <c r="BO2487" s="2"/>
      <c r="BP2487" s="2"/>
      <c r="CD2487" s="2"/>
      <c r="CE2487" s="2"/>
      <c r="CF2487" s="2"/>
      <c r="CW2487" s="2"/>
    </row>
    <row r="2488" spans="8:128" x14ac:dyDescent="0.2">
      <c r="H2488" s="47"/>
      <c r="I2488" s="47"/>
      <c r="J2488" s="47"/>
      <c r="K2488" s="47"/>
      <c r="L2488" s="47"/>
      <c r="M2488" s="47"/>
      <c r="N2488" s="47"/>
      <c r="O2488" s="47"/>
      <c r="P2488" s="47"/>
      <c r="Q2488" s="47"/>
      <c r="R2488" s="47"/>
      <c r="S2488" s="47"/>
      <c r="T2488" s="47"/>
      <c r="U2488" s="47"/>
      <c r="V2488" s="47"/>
      <c r="W2488" s="47"/>
      <c r="X2488" s="47"/>
      <c r="Y2488" s="47"/>
      <c r="Z2488" s="47"/>
      <c r="AA2488" s="47"/>
      <c r="AB2488" s="47"/>
      <c r="AC2488" s="47"/>
      <c r="AD2488" s="47"/>
      <c r="AE2488" s="47"/>
      <c r="AF2488" s="47"/>
      <c r="AG2488" s="47"/>
      <c r="AH2488" s="47"/>
      <c r="AI2488" s="47"/>
      <c r="AJ2488" s="47"/>
      <c r="AK2488" s="47"/>
      <c r="AL2488" s="47"/>
      <c r="AM2488" s="47"/>
      <c r="AN2488" s="47"/>
      <c r="AO2488" s="47"/>
      <c r="AP2488" s="47"/>
      <c r="AQ2488" s="47"/>
      <c r="AR2488" s="47"/>
      <c r="AS2488" s="47"/>
      <c r="AT2488" s="47"/>
      <c r="AU2488" s="47"/>
      <c r="AV2488" s="47"/>
      <c r="AW2488" s="47"/>
      <c r="AX2488" s="47"/>
      <c r="AY2488" s="47"/>
      <c r="AZ2488" s="47"/>
      <c r="BA2488" s="47"/>
      <c r="BB2488" s="47"/>
      <c r="BC2488" s="47"/>
      <c r="BD2488" s="47"/>
      <c r="BE2488" s="47"/>
      <c r="BF2488" s="47"/>
      <c r="BG2488" s="47"/>
      <c r="BH2488" s="47"/>
      <c r="BI2488" s="47"/>
      <c r="BJ2488" s="47"/>
      <c r="BK2488" s="47"/>
      <c r="BL2488" s="47"/>
      <c r="BM2488" s="47"/>
      <c r="BN2488" s="47"/>
      <c r="BO2488" s="47"/>
      <c r="BP2488" s="47"/>
      <c r="BQ2488" s="47"/>
      <c r="BR2488" s="47"/>
      <c r="BS2488" s="47"/>
      <c r="BT2488" s="47"/>
      <c r="BU2488" s="47"/>
      <c r="BV2488" s="47"/>
      <c r="BW2488" s="47"/>
      <c r="BX2488" s="47"/>
      <c r="BY2488" s="47"/>
      <c r="BZ2488" s="47"/>
      <c r="CA2488" s="47"/>
      <c r="CB2488" s="47"/>
      <c r="CC2488" s="47"/>
      <c r="CD2488" s="47"/>
      <c r="CE2488" s="47"/>
      <c r="CF2488" s="47"/>
      <c r="CG2488" s="47"/>
      <c r="CH2488" s="47"/>
      <c r="CI2488" s="47"/>
      <c r="CJ2488" s="47"/>
      <c r="CK2488" s="47"/>
      <c r="CL2488" s="47"/>
      <c r="CM2488" s="47"/>
      <c r="CN2488" s="47"/>
      <c r="CO2488" s="47"/>
      <c r="CP2488" s="47"/>
      <c r="CQ2488" s="47"/>
      <c r="CR2488" s="47"/>
      <c r="CS2488" s="47"/>
      <c r="CT2488" s="47"/>
      <c r="CU2488" s="47"/>
      <c r="CV2488" s="47"/>
      <c r="CW2488" s="47"/>
      <c r="CX2488" s="47"/>
      <c r="CY2488" s="47">
        <f t="shared" ref="CY2488:DG2488" si="12">SUM(CY2468:CY2487)</f>
        <v>0</v>
      </c>
      <c r="CZ2488" s="47">
        <f t="shared" si="12"/>
        <v>0</v>
      </c>
      <c r="DA2488" s="47">
        <f t="shared" si="12"/>
        <v>0</v>
      </c>
      <c r="DB2488" s="47">
        <f t="shared" si="12"/>
        <v>0</v>
      </c>
      <c r="DC2488" s="47">
        <f t="shared" si="12"/>
        <v>0</v>
      </c>
      <c r="DD2488" s="47">
        <f t="shared" si="12"/>
        <v>0</v>
      </c>
      <c r="DE2488" s="47">
        <f t="shared" si="12"/>
        <v>0</v>
      </c>
      <c r="DF2488" s="47">
        <f t="shared" si="12"/>
        <v>0</v>
      </c>
      <c r="DG2488" s="47">
        <f t="shared" si="12"/>
        <v>0</v>
      </c>
      <c r="DH2488" s="47"/>
      <c r="DI2488" s="47"/>
      <c r="DJ2488" s="47"/>
      <c r="DK2488" s="47"/>
      <c r="DL2488" s="47"/>
      <c r="DM2488" s="47"/>
      <c r="DN2488" s="47"/>
      <c r="DO2488" s="47"/>
      <c r="DP2488" s="47"/>
      <c r="DQ2488" s="47"/>
      <c r="DR2488" s="47"/>
      <c r="DS2488" s="47"/>
      <c r="DT2488" s="47"/>
      <c r="DU2488" s="47"/>
      <c r="DV2488" s="47"/>
      <c r="DW2488" s="47"/>
      <c r="DX2488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91"/>
  <sheetViews>
    <sheetView showGridLines="0" topLeftCell="A25" zoomScale="130" zoomScaleNormal="130" workbookViewId="0">
      <selection activeCell="G38" sqref="G38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8" x14ac:dyDescent="0.2">
      <c r="A1" s="20"/>
      <c r="B1" s="20"/>
      <c r="C1" s="20"/>
      <c r="D1" s="20"/>
      <c r="E1" s="20"/>
      <c r="F1" s="20"/>
    </row>
    <row r="2" spans="1:8" x14ac:dyDescent="0.2">
      <c r="A2" s="464" t="s">
        <v>313</v>
      </c>
      <c r="B2" s="464"/>
      <c r="C2" s="464"/>
      <c r="D2" s="464"/>
      <c r="E2" s="464"/>
      <c r="F2" s="464"/>
    </row>
    <row r="3" spans="1:8" x14ac:dyDescent="0.2">
      <c r="A3" s="465" t="s">
        <v>59</v>
      </c>
      <c r="B3" s="465"/>
      <c r="C3" s="465"/>
      <c r="D3" s="465"/>
      <c r="E3" s="465"/>
      <c r="F3" s="465"/>
    </row>
    <row r="4" spans="1:8" x14ac:dyDescent="0.2">
      <c r="A4" s="465" t="s">
        <v>130</v>
      </c>
      <c r="B4" s="465"/>
      <c r="C4" s="465"/>
      <c r="D4" s="465"/>
      <c r="E4" s="465"/>
      <c r="F4" s="465"/>
    </row>
    <row r="5" spans="1:8" x14ac:dyDescent="0.2">
      <c r="A5" s="465" t="s">
        <v>135</v>
      </c>
      <c r="B5" s="465"/>
      <c r="C5" s="465"/>
      <c r="D5" s="465"/>
      <c r="E5" s="465"/>
      <c r="F5" s="465"/>
    </row>
    <row r="6" spans="1:8" x14ac:dyDescent="0.2">
      <c r="A6" s="204" t="s">
        <v>141</v>
      </c>
      <c r="B6" s="202"/>
      <c r="C6" s="202"/>
      <c r="D6" s="202"/>
      <c r="E6" s="202"/>
      <c r="F6" s="202"/>
    </row>
    <row r="7" spans="1:8" x14ac:dyDescent="0.2">
      <c r="A7" s="465" t="s">
        <v>124</v>
      </c>
      <c r="B7" s="465"/>
      <c r="C7" s="465"/>
      <c r="D7" s="465"/>
      <c r="E7" s="465"/>
      <c r="F7" s="465"/>
    </row>
    <row r="8" spans="1:8" x14ac:dyDescent="0.2">
      <c r="A8" s="172" t="s">
        <v>237</v>
      </c>
      <c r="B8" s="157"/>
      <c r="C8" s="157"/>
      <c r="D8" s="157"/>
      <c r="E8" s="157"/>
      <c r="F8" s="157"/>
    </row>
    <row r="9" spans="1:8" ht="13.5" thickBot="1" x14ac:dyDescent="0.25">
      <c r="A9" s="21"/>
      <c r="B9" s="21"/>
      <c r="C9" s="21"/>
      <c r="D9" s="171"/>
      <c r="E9" s="21"/>
      <c r="F9" s="21"/>
      <c r="G9" s="40"/>
    </row>
    <row r="10" spans="1:8" x14ac:dyDescent="0.2">
      <c r="A10" s="458" t="s">
        <v>63</v>
      </c>
      <c r="B10" s="460" t="s">
        <v>64</v>
      </c>
      <c r="C10" s="22" t="s">
        <v>65</v>
      </c>
      <c r="D10" s="155" t="s">
        <v>66</v>
      </c>
      <c r="E10" s="24" t="s">
        <v>67</v>
      </c>
      <c r="F10" s="460" t="s">
        <v>17</v>
      </c>
      <c r="G10" s="227"/>
      <c r="H10" s="40"/>
    </row>
    <row r="11" spans="1:8" ht="13.5" thickBot="1" x14ac:dyDescent="0.25">
      <c r="A11" s="459"/>
      <c r="B11" s="461"/>
      <c r="C11" s="25" t="s">
        <v>68</v>
      </c>
      <c r="D11" s="156" t="s">
        <v>69</v>
      </c>
      <c r="E11" s="27" t="s">
        <v>70</v>
      </c>
      <c r="F11" s="463"/>
      <c r="G11" s="224"/>
    </row>
    <row r="12" spans="1:8" x14ac:dyDescent="0.2">
      <c r="A12" s="28">
        <v>51</v>
      </c>
      <c r="B12" s="29" t="s">
        <v>71</v>
      </c>
      <c r="C12" s="174">
        <f>SUM(C13+C17+C19)</f>
        <v>15725.425000000001</v>
      </c>
      <c r="D12" s="174">
        <f>SUM(D13+D17+D19)</f>
        <v>4736.7750000000005</v>
      </c>
      <c r="E12" s="174">
        <f>SUM(E13+E17+E19)</f>
        <v>0</v>
      </c>
      <c r="F12" s="174">
        <f>SUM(F13+F17+F19)</f>
        <v>20462.2</v>
      </c>
    </row>
    <row r="13" spans="1:8" x14ac:dyDescent="0.2">
      <c r="A13" s="30">
        <v>511</v>
      </c>
      <c r="B13" s="31" t="s">
        <v>153</v>
      </c>
      <c r="C13" s="163">
        <f>SUM(C14:C16)</f>
        <v>13845.1</v>
      </c>
      <c r="D13" s="163">
        <f t="shared" ref="D13:F13" si="0">SUM(D14:D16)</f>
        <v>4110</v>
      </c>
      <c r="E13" s="163">
        <f t="shared" si="0"/>
        <v>0</v>
      </c>
      <c r="F13" s="163">
        <f t="shared" si="0"/>
        <v>17955.099999999999</v>
      </c>
    </row>
    <row r="14" spans="1:8" x14ac:dyDescent="0.2">
      <c r="A14" s="32">
        <v>51101</v>
      </c>
      <c r="B14" s="33" t="s">
        <v>72</v>
      </c>
      <c r="C14" s="164">
        <f>F14-D14</f>
        <v>12330</v>
      </c>
      <c r="D14" s="164">
        <f>'[1]GESTION DE RIESGOS'!$I$16*3</f>
        <v>4110</v>
      </c>
      <c r="E14" s="164"/>
      <c r="F14" s="164">
        <f>+'[2]GESTION DE RIESGOS'!$L$16</f>
        <v>16440</v>
      </c>
    </row>
    <row r="15" spans="1:8" x14ac:dyDescent="0.2">
      <c r="A15" s="32">
        <v>51103</v>
      </c>
      <c r="B15" s="38" t="s">
        <v>73</v>
      </c>
      <c r="C15" s="164">
        <f>+'[2]GESTION DE RIESGOS'!$M$16</f>
        <v>1105.0999999999999</v>
      </c>
      <c r="D15" s="164"/>
      <c r="E15" s="164"/>
      <c r="F15" s="164">
        <f t="shared" ref="F15:F16" si="1">SUM(C15:E15)</f>
        <v>1105.0999999999999</v>
      </c>
    </row>
    <row r="16" spans="1:8" x14ac:dyDescent="0.2">
      <c r="A16" s="32">
        <v>51107</v>
      </c>
      <c r="B16" s="36" t="s">
        <v>75</v>
      </c>
      <c r="C16" s="164">
        <v>410</v>
      </c>
      <c r="D16" s="164"/>
      <c r="E16" s="164"/>
      <c r="F16" s="164">
        <f t="shared" si="1"/>
        <v>410</v>
      </c>
    </row>
    <row r="17" spans="1:8" x14ac:dyDescent="0.2">
      <c r="A17" s="30">
        <v>514</v>
      </c>
      <c r="B17" s="29" t="s">
        <v>76</v>
      </c>
      <c r="C17" s="163">
        <f>SUM(C18)</f>
        <v>1048.0500000000002</v>
      </c>
      <c r="D17" s="163">
        <f t="shared" ref="D17:F17" si="2">SUM(D18)</f>
        <v>349.35</v>
      </c>
      <c r="E17" s="163">
        <f t="shared" si="2"/>
        <v>0</v>
      </c>
      <c r="F17" s="163">
        <f t="shared" si="2"/>
        <v>1397.4</v>
      </c>
    </row>
    <row r="18" spans="1:8" x14ac:dyDescent="0.2">
      <c r="A18" s="35">
        <v>51401</v>
      </c>
      <c r="B18" s="38" t="s">
        <v>77</v>
      </c>
      <c r="C18" s="164">
        <f>F18-D18</f>
        <v>1048.0500000000002</v>
      </c>
      <c r="D18" s="164">
        <v>349.35</v>
      </c>
      <c r="E18" s="164"/>
      <c r="F18" s="164">
        <f>+'[2]GESTION DE RIESGOS'!$L$20+'[2]GESTION DE RIESGOS'!$L$22</f>
        <v>1397.4</v>
      </c>
    </row>
    <row r="19" spans="1:8" x14ac:dyDescent="0.2">
      <c r="A19" s="30">
        <v>515</v>
      </c>
      <c r="B19" s="37" t="s">
        <v>78</v>
      </c>
      <c r="C19" s="163">
        <f>SUM(C20:C20)</f>
        <v>832.27499999999986</v>
      </c>
      <c r="D19" s="163">
        <f>SUM(D20:D20)</f>
        <v>277.42499999999995</v>
      </c>
      <c r="E19" s="163">
        <f>SUM(E20:E20)</f>
        <v>0</v>
      </c>
      <c r="F19" s="163">
        <f>SUM(F20:F20)</f>
        <v>1109.6999999999998</v>
      </c>
    </row>
    <row r="20" spans="1:8" x14ac:dyDescent="0.2">
      <c r="A20" s="35">
        <v>51501</v>
      </c>
      <c r="B20" s="38" t="s">
        <v>77</v>
      </c>
      <c r="C20" s="164">
        <f>F20-D20</f>
        <v>832.27499999999986</v>
      </c>
      <c r="D20" s="164">
        <f>'[1]GESTION DE RIESGOS'!$J$16*3</f>
        <v>277.42499999999995</v>
      </c>
      <c r="E20" s="164"/>
      <c r="F20" s="164">
        <f>+'[2]GESTION DE RIESGOS'!$L$21</f>
        <v>1109.6999999999998</v>
      </c>
    </row>
    <row r="21" spans="1:8" x14ac:dyDescent="0.2">
      <c r="A21" s="30">
        <v>54</v>
      </c>
      <c r="B21" s="37" t="s">
        <v>80</v>
      </c>
      <c r="C21" s="51">
        <f>SUM(C22+C35+C38)</f>
        <v>19160.23</v>
      </c>
      <c r="D21" s="51">
        <f t="shared" ref="D21:F21" si="3">SUM(D22+D35+D38)</f>
        <v>7993.16</v>
      </c>
      <c r="E21" s="51">
        <f t="shared" si="3"/>
        <v>0</v>
      </c>
      <c r="F21" s="51">
        <f t="shared" si="3"/>
        <v>27153.39</v>
      </c>
    </row>
    <row r="22" spans="1:8" x14ac:dyDescent="0.2">
      <c r="A22" s="30">
        <v>541</v>
      </c>
      <c r="B22" s="37" t="s">
        <v>164</v>
      </c>
      <c r="C22" s="51">
        <f>SUM(C23:C34)</f>
        <v>13655.23</v>
      </c>
      <c r="D22" s="51">
        <f t="shared" ref="D22:F22" si="4">SUM(D23:D34)</f>
        <v>4993.16</v>
      </c>
      <c r="E22" s="51">
        <f t="shared" si="4"/>
        <v>0</v>
      </c>
      <c r="F22" s="51">
        <f t="shared" si="4"/>
        <v>18648.39</v>
      </c>
      <c r="G22" s="39"/>
      <c r="H22" s="40"/>
    </row>
    <row r="23" spans="1:8" x14ac:dyDescent="0.2">
      <c r="A23" s="35">
        <v>54101</v>
      </c>
      <c r="B23" s="38" t="s">
        <v>257</v>
      </c>
      <c r="C23" s="164">
        <v>1000</v>
      </c>
      <c r="D23" s="52">
        <v>500</v>
      </c>
      <c r="E23" s="52"/>
      <c r="F23" s="52">
        <f t="shared" ref="F23:F39" si="5">SUM(C23:E23)</f>
        <v>1500</v>
      </c>
      <c r="G23" s="225"/>
      <c r="H23" s="40"/>
    </row>
    <row r="24" spans="1:8" x14ac:dyDescent="0.2">
      <c r="A24" s="35">
        <v>54104</v>
      </c>
      <c r="B24" s="38" t="s">
        <v>83</v>
      </c>
      <c r="C24" s="52">
        <v>1283</v>
      </c>
      <c r="D24" s="52"/>
      <c r="E24" s="52"/>
      <c r="F24" s="52">
        <f t="shared" si="5"/>
        <v>1283</v>
      </c>
      <c r="G24" s="225"/>
      <c r="H24" s="40"/>
    </row>
    <row r="25" spans="1:8" x14ac:dyDescent="0.2">
      <c r="A25" s="35">
        <v>54105</v>
      </c>
      <c r="B25" s="38" t="s">
        <v>84</v>
      </c>
      <c r="C25" s="52">
        <v>222.55</v>
      </c>
      <c r="D25" s="52"/>
      <c r="E25" s="52"/>
      <c r="F25" s="52">
        <f t="shared" si="5"/>
        <v>222.55</v>
      </c>
      <c r="G25" s="183"/>
      <c r="H25" s="40"/>
    </row>
    <row r="26" spans="1:8" x14ac:dyDescent="0.2">
      <c r="A26" s="35">
        <v>54106</v>
      </c>
      <c r="B26" s="38" t="s">
        <v>85</v>
      </c>
      <c r="C26" s="52">
        <v>291.5</v>
      </c>
      <c r="D26" s="52"/>
      <c r="E26" s="52"/>
      <c r="F26" s="52">
        <f t="shared" si="5"/>
        <v>291.5</v>
      </c>
      <c r="G26" s="183"/>
      <c r="H26" s="40"/>
    </row>
    <row r="27" spans="1:8" x14ac:dyDescent="0.2">
      <c r="A27" s="35">
        <v>54107</v>
      </c>
      <c r="B27" s="38" t="s">
        <v>138</v>
      </c>
      <c r="C27" s="164">
        <v>4500</v>
      </c>
      <c r="D27" s="52">
        <v>2493.16</v>
      </c>
      <c r="E27" s="52"/>
      <c r="F27" s="52">
        <f t="shared" si="5"/>
        <v>6993.16</v>
      </c>
      <c r="G27" s="183"/>
      <c r="H27" s="40"/>
    </row>
    <row r="28" spans="1:8" x14ac:dyDescent="0.2">
      <c r="A28" s="35">
        <v>54109</v>
      </c>
      <c r="B28" s="38" t="s">
        <v>86</v>
      </c>
      <c r="C28" s="52">
        <v>500</v>
      </c>
      <c r="D28" s="52"/>
      <c r="E28" s="52"/>
      <c r="F28" s="52">
        <f t="shared" si="5"/>
        <v>500</v>
      </c>
      <c r="G28" s="183"/>
      <c r="H28" s="40"/>
    </row>
    <row r="29" spans="1:8" x14ac:dyDescent="0.2">
      <c r="A29" s="35">
        <v>54110</v>
      </c>
      <c r="B29" s="38" t="s">
        <v>87</v>
      </c>
      <c r="C29" s="52">
        <v>5002</v>
      </c>
      <c r="D29" s="52">
        <v>2000</v>
      </c>
      <c r="E29" s="52"/>
      <c r="F29" s="52">
        <f t="shared" si="5"/>
        <v>7002</v>
      </c>
      <c r="G29" s="183"/>
      <c r="H29" s="40"/>
    </row>
    <row r="30" spans="1:8" x14ac:dyDescent="0.2">
      <c r="A30" s="35">
        <v>54114</v>
      </c>
      <c r="B30" s="38" t="s">
        <v>88</v>
      </c>
      <c r="C30" s="52">
        <v>142.18</v>
      </c>
      <c r="D30" s="52"/>
      <c r="E30" s="52"/>
      <c r="F30" s="52">
        <f t="shared" si="5"/>
        <v>142.18</v>
      </c>
      <c r="G30" s="183"/>
      <c r="H30" s="40"/>
    </row>
    <row r="31" spans="1:8" x14ac:dyDescent="0.2">
      <c r="A31" s="35">
        <v>54115</v>
      </c>
      <c r="B31" s="38" t="s">
        <v>89</v>
      </c>
      <c r="C31" s="52">
        <v>120</v>
      </c>
      <c r="D31" s="52"/>
      <c r="E31" s="52"/>
      <c r="F31" s="52">
        <f t="shared" si="5"/>
        <v>120</v>
      </c>
      <c r="G31" s="183"/>
      <c r="H31" s="40"/>
    </row>
    <row r="32" spans="1:8" x14ac:dyDescent="0.2">
      <c r="A32" s="35">
        <v>54118</v>
      </c>
      <c r="B32" s="38" t="s">
        <v>251</v>
      </c>
      <c r="C32" s="52">
        <v>488</v>
      </c>
      <c r="D32" s="52"/>
      <c r="E32" s="52"/>
      <c r="F32" s="52">
        <f t="shared" si="5"/>
        <v>488</v>
      </c>
      <c r="G32" s="183"/>
      <c r="H32" s="40"/>
    </row>
    <row r="33" spans="1:9" x14ac:dyDescent="0.2">
      <c r="A33" s="35">
        <v>54119</v>
      </c>
      <c r="B33" s="38" t="s">
        <v>252</v>
      </c>
      <c r="C33" s="52">
        <v>72</v>
      </c>
      <c r="D33" s="52"/>
      <c r="E33" s="52"/>
      <c r="F33" s="52">
        <f t="shared" si="5"/>
        <v>72</v>
      </c>
      <c r="G33" s="183"/>
      <c r="H33" s="40"/>
    </row>
    <row r="34" spans="1:9" x14ac:dyDescent="0.2">
      <c r="A34" s="35">
        <v>54199</v>
      </c>
      <c r="B34" s="38" t="s">
        <v>318</v>
      </c>
      <c r="C34" s="52">
        <v>34</v>
      </c>
      <c r="D34" s="52"/>
      <c r="E34" s="52"/>
      <c r="F34" s="52">
        <f t="shared" si="5"/>
        <v>34</v>
      </c>
      <c r="G34" s="188"/>
      <c r="H34" s="40"/>
    </row>
    <row r="35" spans="1:9" x14ac:dyDescent="0.2">
      <c r="A35" s="30">
        <v>543</v>
      </c>
      <c r="B35" s="37" t="s">
        <v>155</v>
      </c>
      <c r="C35" s="51">
        <f>SUM(C36:C37)</f>
        <v>3501</v>
      </c>
      <c r="D35" s="51">
        <f>SUM(D36:D37)</f>
        <v>3000</v>
      </c>
      <c r="E35" s="51">
        <f>SUM(E36:E37)</f>
        <v>0</v>
      </c>
      <c r="F35" s="51">
        <f>SUM(F36:F37)</f>
        <v>6501</v>
      </c>
      <c r="G35" s="189"/>
      <c r="H35" s="40"/>
    </row>
    <row r="36" spans="1:9" x14ac:dyDescent="0.2">
      <c r="A36" s="35">
        <v>54302</v>
      </c>
      <c r="B36" s="38" t="s">
        <v>268</v>
      </c>
      <c r="C36" s="164">
        <v>3000</v>
      </c>
      <c r="D36" s="52">
        <v>3000</v>
      </c>
      <c r="E36" s="52"/>
      <c r="F36" s="52">
        <f>SUM(C36:E36)</f>
        <v>6000</v>
      </c>
      <c r="G36" s="183"/>
      <c r="H36" s="40"/>
    </row>
    <row r="37" spans="1:9" x14ac:dyDescent="0.2">
      <c r="A37" s="35">
        <v>54304</v>
      </c>
      <c r="B37" s="38" t="s">
        <v>254</v>
      </c>
      <c r="C37" s="52">
        <v>501</v>
      </c>
      <c r="D37" s="52"/>
      <c r="E37" s="52"/>
      <c r="F37" s="52">
        <f t="shared" si="5"/>
        <v>501</v>
      </c>
      <c r="G37" s="183"/>
      <c r="H37" s="40"/>
    </row>
    <row r="38" spans="1:9" x14ac:dyDescent="0.2">
      <c r="A38" s="30">
        <v>545</v>
      </c>
      <c r="B38" s="37" t="s">
        <v>160</v>
      </c>
      <c r="C38" s="51">
        <f>SUM(C39)</f>
        <v>2004</v>
      </c>
      <c r="D38" s="51">
        <f t="shared" ref="D38:F38" si="6">SUM(D39)</f>
        <v>0</v>
      </c>
      <c r="E38" s="51">
        <f t="shared" si="6"/>
        <v>0</v>
      </c>
      <c r="F38" s="51">
        <f t="shared" si="6"/>
        <v>2004</v>
      </c>
      <c r="G38" s="183"/>
      <c r="H38" s="40"/>
    </row>
    <row r="39" spans="1:9" x14ac:dyDescent="0.2">
      <c r="A39" s="35">
        <v>54505</v>
      </c>
      <c r="B39" s="38" t="s">
        <v>139</v>
      </c>
      <c r="C39" s="164">
        <v>2004</v>
      </c>
      <c r="D39" s="52"/>
      <c r="E39" s="52"/>
      <c r="F39" s="52">
        <f t="shared" si="5"/>
        <v>2004</v>
      </c>
      <c r="G39" s="183"/>
      <c r="H39" s="40"/>
    </row>
    <row r="40" spans="1:9" x14ac:dyDescent="0.2">
      <c r="A40" s="30">
        <v>55</v>
      </c>
      <c r="B40" s="37" t="s">
        <v>104</v>
      </c>
      <c r="C40" s="51">
        <f>SUM(C41)</f>
        <v>165</v>
      </c>
      <c r="D40" s="51">
        <f t="shared" ref="D40:F40" si="7">SUM(D41)</f>
        <v>0</v>
      </c>
      <c r="E40" s="51">
        <f t="shared" si="7"/>
        <v>0</v>
      </c>
      <c r="F40" s="51">
        <f t="shared" si="7"/>
        <v>165</v>
      </c>
      <c r="G40" s="188"/>
      <c r="H40" s="40"/>
    </row>
    <row r="41" spans="1:9" x14ac:dyDescent="0.2">
      <c r="A41" s="30">
        <v>556</v>
      </c>
      <c r="B41" s="37" t="s">
        <v>158</v>
      </c>
      <c r="C41" s="51">
        <f>SUM(C42:C42)</f>
        <v>165</v>
      </c>
      <c r="D41" s="51">
        <f>SUM(D42:D42)</f>
        <v>0</v>
      </c>
      <c r="E41" s="51">
        <f>SUM(E42:E42)</f>
        <v>0</v>
      </c>
      <c r="F41" s="51">
        <f>SUM(F42:F42)</f>
        <v>165</v>
      </c>
      <c r="G41" s="188"/>
      <c r="H41" s="40"/>
    </row>
    <row r="42" spans="1:9" x14ac:dyDescent="0.2">
      <c r="A42" s="35">
        <v>55601</v>
      </c>
      <c r="B42" s="192" t="s">
        <v>105</v>
      </c>
      <c r="C42" s="52">
        <v>165</v>
      </c>
      <c r="D42" s="52"/>
      <c r="E42" s="52"/>
      <c r="F42" s="52">
        <f t="shared" ref="F42" si="8">SUM(C42:E42)</f>
        <v>165</v>
      </c>
      <c r="G42" s="188"/>
    </row>
    <row r="43" spans="1:9" x14ac:dyDescent="0.2">
      <c r="A43" s="35"/>
      <c r="B43" s="37" t="s">
        <v>119</v>
      </c>
      <c r="C43" s="51">
        <f>SUM(C12+C21+C40)</f>
        <v>35050.654999999999</v>
      </c>
      <c r="D43" s="51">
        <f t="shared" ref="D43:F43" si="9">SUM(D12+D21+D40)</f>
        <v>12729.935000000001</v>
      </c>
      <c r="E43" s="51">
        <f t="shared" si="9"/>
        <v>0</v>
      </c>
      <c r="F43" s="51">
        <f t="shared" si="9"/>
        <v>47780.59</v>
      </c>
      <c r="G43" s="213"/>
    </row>
    <row r="44" spans="1:9" x14ac:dyDescent="0.2">
      <c r="A44" s="35"/>
      <c r="B44" s="38"/>
      <c r="C44" s="52"/>
      <c r="D44" s="52"/>
      <c r="E44" s="52"/>
      <c r="F44" s="52"/>
      <c r="G44" s="182"/>
    </row>
    <row r="45" spans="1:9" x14ac:dyDescent="0.2">
      <c r="A45" s="30"/>
      <c r="B45" s="37" t="s">
        <v>120</v>
      </c>
      <c r="C45" s="51">
        <f>SUM(C12+C21+C40)</f>
        <v>35050.654999999999</v>
      </c>
      <c r="D45" s="51">
        <f t="shared" ref="D45:F45" si="10">SUM(D12+D21+D40)</f>
        <v>12729.935000000001</v>
      </c>
      <c r="E45" s="51">
        <f t="shared" si="10"/>
        <v>0</v>
      </c>
      <c r="F45" s="51">
        <f t="shared" si="10"/>
        <v>47780.59</v>
      </c>
      <c r="G45" s="185"/>
    </row>
    <row r="46" spans="1:9" x14ac:dyDescent="0.2">
      <c r="A46" s="30"/>
      <c r="B46" s="37" t="s">
        <v>121</v>
      </c>
      <c r="C46" s="51">
        <f>SUM(C13+C17+C19+C22+C35+C38+C41)</f>
        <v>35050.654999999999</v>
      </c>
      <c r="D46" s="51">
        <f t="shared" ref="D46:F46" si="11">SUM(D13+D17+D19+D22+D35+D38+D41)</f>
        <v>12729.935000000001</v>
      </c>
      <c r="E46" s="51">
        <f t="shared" si="11"/>
        <v>0</v>
      </c>
      <c r="F46" s="51">
        <f t="shared" si="11"/>
        <v>47780.59</v>
      </c>
      <c r="G46" s="185"/>
      <c r="H46" s="40"/>
    </row>
    <row r="47" spans="1:9" x14ac:dyDescent="0.2">
      <c r="A47" s="30"/>
      <c r="B47" s="37" t="s">
        <v>122</v>
      </c>
      <c r="C47" s="51">
        <f>SUM(C14+C15+C16+C18+C20+C23+C24+C25+C26+C27+C28+C29+C30+C31+C32+C33+C34+C36+C37+C39+C42)</f>
        <v>35050.654999999999</v>
      </c>
      <c r="D47" s="51">
        <f t="shared" ref="D47:F47" si="12">SUM(D14+D15+D16+D18+D20+D23+D24+D25+D26+D27+D28+D29+D30+D31+D32+D33+D34+D36+D37+D39+D42)</f>
        <v>12729.935000000001</v>
      </c>
      <c r="E47" s="51">
        <f t="shared" si="12"/>
        <v>0</v>
      </c>
      <c r="F47" s="51">
        <f t="shared" si="12"/>
        <v>47780.590000000004</v>
      </c>
      <c r="G47" s="218"/>
      <c r="H47" s="226"/>
      <c r="I47" s="40"/>
    </row>
    <row r="48" spans="1:9" x14ac:dyDescent="0.2">
      <c r="A48" s="42"/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89" ht="15" customHeight="1" x14ac:dyDescent="0.2"/>
    <row r="1096" spans="7:7" x14ac:dyDescent="0.2">
      <c r="G1096" s="43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44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45"/>
    </row>
    <row r="1115" spans="7:7" x14ac:dyDescent="0.2">
      <c r="G1115" s="46"/>
    </row>
    <row r="1116" spans="7:7" x14ac:dyDescent="0.2">
      <c r="G1116" s="45"/>
    </row>
    <row r="1117" spans="7:7" x14ac:dyDescent="0.2">
      <c r="G1117" s="47"/>
    </row>
    <row r="1118" spans="7:7" x14ac:dyDescent="0.2">
      <c r="G1118" s="40"/>
    </row>
    <row r="1119" spans="7:7" x14ac:dyDescent="0.2">
      <c r="G1119" s="39"/>
    </row>
    <row r="1120" spans="7:7" x14ac:dyDescent="0.2">
      <c r="G1120" s="40"/>
    </row>
    <row r="1121" spans="7:7" x14ac:dyDescent="0.2">
      <c r="G1121" s="40"/>
    </row>
    <row r="1122" spans="7:7" x14ac:dyDescent="0.2">
      <c r="G1122" s="40"/>
    </row>
    <row r="1123" spans="7:7" x14ac:dyDescent="0.2">
      <c r="G1123" s="39"/>
    </row>
    <row r="1124" spans="7:7" x14ac:dyDescent="0.2">
      <c r="G1124" s="39"/>
    </row>
    <row r="1125" spans="7:7" x14ac:dyDescent="0.2">
      <c r="G1125" s="39"/>
    </row>
    <row r="1126" spans="7:7" x14ac:dyDescent="0.2">
      <c r="G1126" s="39"/>
    </row>
    <row r="1127" spans="7:7" x14ac:dyDescent="0.2">
      <c r="G1127" s="39"/>
    </row>
    <row r="1128" spans="7:7" x14ac:dyDescent="0.2">
      <c r="G1128" s="39"/>
    </row>
    <row r="2470" spans="8:102" ht="11.1" customHeight="1" x14ac:dyDescent="0.2">
      <c r="H2470" s="43"/>
      <c r="I2470" s="43"/>
      <c r="J2470" s="43"/>
      <c r="K2470" s="43"/>
      <c r="L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Z2470" s="43"/>
      <c r="BA2470" s="43"/>
      <c r="BB2470" s="43"/>
      <c r="BC2470" s="43"/>
      <c r="BD2470" s="43"/>
      <c r="BE2470" s="43"/>
      <c r="BG2470" s="43"/>
      <c r="BH2470" s="43"/>
      <c r="BI2470" s="43"/>
      <c r="BJ2470" s="43"/>
      <c r="BK2470" s="43"/>
      <c r="BL2470" s="43"/>
      <c r="BN2470" s="43"/>
      <c r="BO2470" s="43"/>
      <c r="BP2470" s="43"/>
      <c r="BQ2470" s="43"/>
      <c r="BR2470" s="43"/>
      <c r="BS2470" s="43"/>
      <c r="BU2470" s="43"/>
      <c r="BV2470" s="43"/>
      <c r="BW2470" s="43"/>
      <c r="BX2470" s="43"/>
      <c r="BY2470" s="43"/>
      <c r="BZ2470" s="43"/>
      <c r="CB2470" s="43"/>
      <c r="CC2470" s="43"/>
      <c r="CD2470" s="43"/>
      <c r="CE2470" s="43"/>
      <c r="CF2470" s="43"/>
      <c r="CG2470" s="43"/>
      <c r="CI2470" s="43"/>
      <c r="CJ2470" s="43"/>
      <c r="CK2470" s="43"/>
      <c r="CL2470" s="43"/>
      <c r="CM2470" s="43"/>
      <c r="CN2470" s="43"/>
      <c r="CP2470" s="43"/>
      <c r="CQ2470" s="43"/>
      <c r="CR2470" s="43"/>
      <c r="CS2470" s="43"/>
      <c r="CT2470" s="43"/>
      <c r="CU2470" s="43"/>
      <c r="CW2470" s="43"/>
      <c r="CX2470" s="43"/>
    </row>
    <row r="2471" spans="8:102" ht="11.1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Z2471" s="2"/>
      <c r="BA2471" s="2"/>
      <c r="BB2471" s="2"/>
      <c r="BC2471" s="2"/>
      <c r="BD2471" s="2"/>
      <c r="BE2471" s="2"/>
      <c r="BG2471" s="2"/>
      <c r="BH2471" s="2"/>
      <c r="BI2471" s="2"/>
      <c r="BJ2471" s="2"/>
      <c r="BK2471" s="2"/>
      <c r="BL2471" s="2"/>
      <c r="BN2471" s="2"/>
      <c r="BO2471" s="2"/>
      <c r="BP2471" s="2"/>
      <c r="BQ2471" s="2"/>
      <c r="BR2471" s="2"/>
      <c r="BS2471" s="2"/>
      <c r="BU2471" s="2"/>
      <c r="BV2471" s="2"/>
      <c r="BW2471" s="2"/>
      <c r="BX2471" s="2"/>
      <c r="BY2471" s="2"/>
      <c r="BZ2471" s="2"/>
      <c r="CB2471" s="2"/>
      <c r="CC2471" s="2"/>
      <c r="CD2471" s="2"/>
      <c r="CE2471" s="2"/>
      <c r="CF2471" s="2"/>
      <c r="CG2471" s="2"/>
      <c r="CI2471" s="2"/>
      <c r="CJ2471" s="2"/>
      <c r="CK2471" s="2"/>
      <c r="CL2471" s="2"/>
      <c r="CM2471" s="2"/>
      <c r="CN2471" s="2"/>
      <c r="CP2471" s="2"/>
      <c r="CQ2471" s="2"/>
      <c r="CR2471" s="2"/>
      <c r="CS2471" s="2"/>
      <c r="CT2471" s="2"/>
      <c r="CU2471" s="2"/>
      <c r="CW2471" s="2"/>
      <c r="CX2471" s="2"/>
    </row>
    <row r="2472" spans="8:102" ht="11.1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Q2472" s="2"/>
      <c r="AR2472" s="2"/>
      <c r="AS2472" s="2"/>
      <c r="AT2472" s="2"/>
      <c r="AV2472" s="2"/>
      <c r="AX2472" s="2"/>
      <c r="AZ2472" s="2"/>
      <c r="BA2472" s="2"/>
      <c r="BB2472" s="2"/>
      <c r="BC2472" s="2"/>
      <c r="BD2472" s="2"/>
      <c r="BE2472" s="2"/>
      <c r="BG2472" s="2"/>
      <c r="BH2472" s="2"/>
      <c r="BI2472" s="2"/>
      <c r="BJ2472" s="2"/>
      <c r="BL2472" s="2"/>
      <c r="BN2472" s="2"/>
      <c r="BO2472" s="2"/>
      <c r="BP2472" s="2"/>
      <c r="BQ2472" s="2"/>
      <c r="BR2472" s="2"/>
      <c r="BS2472" s="2"/>
      <c r="BU2472" s="2"/>
      <c r="BV2472" s="2"/>
      <c r="BW2472" s="2"/>
      <c r="BX2472" s="2"/>
      <c r="BY2472" s="2"/>
      <c r="BZ2472" s="2"/>
      <c r="CB2472" s="2"/>
      <c r="CD2472" s="2"/>
      <c r="CE2472" s="2"/>
      <c r="CF2472" s="2"/>
      <c r="CG2472" s="2"/>
      <c r="CI2472" s="2"/>
      <c r="CJ2472" s="2"/>
      <c r="CK2472" s="2"/>
      <c r="CL2472" s="2"/>
      <c r="CM2472" s="2"/>
      <c r="CN2472" s="2"/>
      <c r="CP2472" s="2"/>
      <c r="CQ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J2473" s="2"/>
      <c r="AK2473" s="2"/>
      <c r="AM2473" s="2"/>
      <c r="AO2473" s="2"/>
      <c r="AP2473" s="2"/>
      <c r="AQ2473" s="2"/>
      <c r="AR2473" s="2"/>
      <c r="AS2473" s="2"/>
      <c r="AT2473" s="2"/>
      <c r="AV2473" s="2"/>
      <c r="AX2473" s="2"/>
      <c r="AZ2473" s="2"/>
      <c r="BA2473" s="2"/>
      <c r="BB2473" s="2"/>
      <c r="BC2473" s="2"/>
      <c r="BD2473" s="2"/>
      <c r="BE2473" s="2"/>
      <c r="BG2473" s="2"/>
      <c r="BH2473" s="2"/>
      <c r="BI2473" s="2"/>
      <c r="BJ2473" s="2"/>
      <c r="BL2473" s="2"/>
      <c r="BN2473" s="2"/>
      <c r="BO2473" s="2"/>
      <c r="BP2473" s="2"/>
      <c r="BQ2473" s="2"/>
      <c r="BR2473" s="2"/>
      <c r="BS2473" s="2"/>
      <c r="BU2473" s="2"/>
      <c r="BV2473" s="2"/>
      <c r="BW2473" s="2"/>
      <c r="BX2473" s="2"/>
      <c r="BY2473" s="2"/>
      <c r="BZ2473" s="2"/>
      <c r="CB2473" s="2"/>
      <c r="CD2473" s="2"/>
      <c r="CE2473" s="2"/>
      <c r="CF2473" s="2"/>
      <c r="CG2473" s="2"/>
      <c r="CI2473" s="2"/>
      <c r="CJ2473" s="2"/>
      <c r="CK2473" s="2"/>
      <c r="CL2473" s="2"/>
      <c r="CM2473" s="2"/>
      <c r="CN2473" s="2"/>
      <c r="CP2473" s="2"/>
      <c r="CQ2473" s="2"/>
      <c r="CR2473" s="2"/>
      <c r="CW2473" s="2"/>
      <c r="CX2473" s="2"/>
    </row>
    <row r="2474" spans="8:102" ht="12.95" customHeight="1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D2474" s="2"/>
      <c r="AE2474" s="2"/>
      <c r="AF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N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N2474" s="2"/>
      <c r="CR2474" s="2"/>
      <c r="CW2474" s="2"/>
      <c r="CX2474" s="2"/>
    </row>
    <row r="2475" spans="8:102" ht="12.95" customHeight="1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F2475" s="2"/>
      <c r="AG2475" s="2"/>
      <c r="AH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N2475" s="2"/>
      <c r="CR2475" s="2"/>
      <c r="CW2475" s="2"/>
      <c r="CX2475" s="2"/>
    </row>
    <row r="2476" spans="8:102" ht="12.95" customHeight="1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F2476" s="2"/>
      <c r="AG2476" s="2"/>
      <c r="AH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N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H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H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X2479" s="2"/>
      <c r="Y2479" s="2"/>
      <c r="Z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X2481" s="2"/>
      <c r="Y2481" s="2"/>
      <c r="Z2481" s="2"/>
      <c r="AA2481" s="2"/>
      <c r="AD2481" s="2"/>
      <c r="AE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V2482" s="2"/>
      <c r="W2482" s="2"/>
      <c r="X2482" s="2"/>
      <c r="Y2482" s="2"/>
      <c r="Z2482" s="2"/>
      <c r="AA2482" s="2"/>
      <c r="AD2482" s="2"/>
      <c r="AE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V2483" s="2"/>
      <c r="W2483" s="2"/>
      <c r="Y2483" s="2"/>
      <c r="AA2483" s="2"/>
      <c r="AD2483" s="2"/>
      <c r="AE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I2484" s="2"/>
      <c r="J2484" s="2"/>
      <c r="K2484" s="2"/>
      <c r="N2484" s="2"/>
      <c r="O2484" s="2"/>
      <c r="P2484" s="2"/>
      <c r="Q2484" s="2"/>
      <c r="R2484" s="2"/>
      <c r="S2484" s="2"/>
      <c r="T2484" s="2"/>
      <c r="V2484" s="2"/>
      <c r="W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I2485" s="2"/>
      <c r="J2485" s="2"/>
      <c r="K2485" s="2"/>
      <c r="N2485" s="2"/>
      <c r="O2485" s="2"/>
      <c r="P2485" s="2"/>
      <c r="Q2485" s="2"/>
      <c r="R2485" s="2"/>
      <c r="S2485" s="2"/>
      <c r="T2485" s="2"/>
      <c r="V2485" s="2"/>
      <c r="W2485" s="2"/>
      <c r="Y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H2486" s="2"/>
      <c r="O2486" s="2"/>
      <c r="S2486" s="2"/>
      <c r="T2486" s="2"/>
      <c r="V2486" s="2"/>
      <c r="Y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H2487" s="2"/>
      <c r="S2487" s="2"/>
      <c r="T2487" s="2"/>
      <c r="V2487" s="2"/>
      <c r="Y2487" s="2"/>
      <c r="AG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28" x14ac:dyDescent="0.2">
      <c r="S2488" s="2"/>
      <c r="T2488" s="2"/>
      <c r="V2488" s="2"/>
      <c r="Y2488" s="2"/>
      <c r="AG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J2488" s="2"/>
      <c r="BL2488" s="2"/>
      <c r="BO2488" s="2"/>
      <c r="BP2488" s="2"/>
      <c r="BQ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28" x14ac:dyDescent="0.2">
      <c r="S2489" s="2"/>
      <c r="T2489" s="2"/>
      <c r="V2489" s="2"/>
      <c r="Y2489" s="2"/>
      <c r="AG2489" s="2"/>
      <c r="AJ2489" s="2"/>
      <c r="AK2489" s="2"/>
      <c r="AM2489" s="2"/>
      <c r="AO2489" s="2"/>
      <c r="AP2489" s="2"/>
      <c r="AZ2489" s="2"/>
      <c r="BA2489" s="2"/>
      <c r="BH2489" s="2"/>
      <c r="BO2489" s="2"/>
      <c r="BP2489" s="2"/>
      <c r="CD2489" s="2"/>
      <c r="CE2489" s="2"/>
      <c r="CF2489" s="2"/>
      <c r="CW2489" s="2"/>
      <c r="CX2489" s="2"/>
    </row>
    <row r="2490" spans="8:128" x14ac:dyDescent="0.2">
      <c r="AG2490" s="2"/>
      <c r="AK2490" s="2"/>
      <c r="AM2490" s="2"/>
      <c r="AP2490" s="2"/>
      <c r="AZ2490" s="2"/>
      <c r="BA2490" s="2"/>
      <c r="BO2490" s="2"/>
      <c r="BP2490" s="2"/>
      <c r="CD2490" s="2"/>
      <c r="CE2490" s="2"/>
      <c r="CF2490" s="2"/>
      <c r="CW2490" s="2"/>
    </row>
    <row r="2491" spans="8:128" x14ac:dyDescent="0.2">
      <c r="H2491" s="47"/>
      <c r="I2491" s="47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47"/>
      <c r="V2491" s="47"/>
      <c r="W2491" s="47"/>
      <c r="X2491" s="47"/>
      <c r="Y2491" s="47"/>
      <c r="Z2491" s="47"/>
      <c r="AA2491" s="47"/>
      <c r="AB2491" s="47"/>
      <c r="AC2491" s="47"/>
      <c r="AD2491" s="47"/>
      <c r="AE2491" s="47"/>
      <c r="AF2491" s="47"/>
      <c r="AG2491" s="47"/>
      <c r="AH2491" s="47"/>
      <c r="AI2491" s="47"/>
      <c r="AJ2491" s="47"/>
      <c r="AK2491" s="47"/>
      <c r="AL2491" s="47"/>
      <c r="AM2491" s="47"/>
      <c r="AN2491" s="47"/>
      <c r="AO2491" s="47"/>
      <c r="AP2491" s="47"/>
      <c r="AQ2491" s="47"/>
      <c r="AR2491" s="47"/>
      <c r="AS2491" s="47"/>
      <c r="AT2491" s="47"/>
      <c r="AU2491" s="47"/>
      <c r="AV2491" s="47"/>
      <c r="AW2491" s="47"/>
      <c r="AX2491" s="47"/>
      <c r="AY2491" s="47"/>
      <c r="AZ2491" s="47"/>
      <c r="BA2491" s="47"/>
      <c r="BB2491" s="47"/>
      <c r="BC2491" s="47"/>
      <c r="BD2491" s="47"/>
      <c r="BE2491" s="47"/>
      <c r="BF2491" s="47"/>
      <c r="BG2491" s="47"/>
      <c r="BH2491" s="47"/>
      <c r="BI2491" s="47"/>
      <c r="BJ2491" s="47"/>
      <c r="BK2491" s="47"/>
      <c r="BL2491" s="47"/>
      <c r="BM2491" s="47"/>
      <c r="BN2491" s="47"/>
      <c r="BO2491" s="47"/>
      <c r="BP2491" s="47"/>
      <c r="BQ2491" s="47"/>
      <c r="BR2491" s="47"/>
      <c r="BS2491" s="47"/>
      <c r="BT2491" s="47"/>
      <c r="BU2491" s="47"/>
      <c r="BV2491" s="47"/>
      <c r="BW2491" s="47"/>
      <c r="BX2491" s="47"/>
      <c r="BY2491" s="47"/>
      <c r="BZ2491" s="47"/>
      <c r="CA2491" s="47"/>
      <c r="CB2491" s="47"/>
      <c r="CC2491" s="47"/>
      <c r="CD2491" s="47"/>
      <c r="CE2491" s="47"/>
      <c r="CF2491" s="47"/>
      <c r="CG2491" s="47"/>
      <c r="CH2491" s="47"/>
      <c r="CI2491" s="47"/>
      <c r="CJ2491" s="47"/>
      <c r="CK2491" s="47"/>
      <c r="CL2491" s="47"/>
      <c r="CM2491" s="47"/>
      <c r="CN2491" s="47"/>
      <c r="CO2491" s="47"/>
      <c r="CP2491" s="47"/>
      <c r="CQ2491" s="47"/>
      <c r="CR2491" s="47"/>
      <c r="CS2491" s="47"/>
      <c r="CT2491" s="47"/>
      <c r="CU2491" s="47"/>
      <c r="CV2491" s="47"/>
      <c r="CW2491" s="47"/>
      <c r="CX2491" s="47"/>
      <c r="CY2491" s="47">
        <f t="shared" ref="CY2491:DG2491" si="13">SUM(CY2471:CY2490)</f>
        <v>0</v>
      </c>
      <c r="CZ2491" s="47">
        <f t="shared" si="13"/>
        <v>0</v>
      </c>
      <c r="DA2491" s="47">
        <f t="shared" si="13"/>
        <v>0</v>
      </c>
      <c r="DB2491" s="47">
        <f t="shared" si="13"/>
        <v>0</v>
      </c>
      <c r="DC2491" s="47">
        <f t="shared" si="13"/>
        <v>0</v>
      </c>
      <c r="DD2491" s="47">
        <f t="shared" si="13"/>
        <v>0</v>
      </c>
      <c r="DE2491" s="47">
        <f t="shared" si="13"/>
        <v>0</v>
      </c>
      <c r="DF2491" s="47">
        <f t="shared" si="13"/>
        <v>0</v>
      </c>
      <c r="DG2491" s="47">
        <f t="shared" si="13"/>
        <v>0</v>
      </c>
      <c r="DH2491" s="47"/>
      <c r="DI2491" s="47"/>
      <c r="DJ2491" s="47"/>
      <c r="DK2491" s="47"/>
      <c r="DL2491" s="47"/>
      <c r="DM2491" s="47"/>
      <c r="DN2491" s="47"/>
      <c r="DO2491" s="47"/>
      <c r="DP2491" s="47"/>
      <c r="DQ2491" s="47"/>
      <c r="DR2491" s="47"/>
      <c r="DS2491" s="47"/>
      <c r="DT2491" s="47"/>
      <c r="DU2491" s="47"/>
      <c r="DV2491" s="47"/>
      <c r="DW2491" s="47"/>
      <c r="DX2491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workbookViewId="0">
      <selection activeCell="G9" sqref="G9"/>
    </sheetView>
  </sheetViews>
  <sheetFormatPr baseColWidth="10" defaultRowHeight="12.75" x14ac:dyDescent="0.2"/>
  <cols>
    <col min="1" max="1" width="7.28515625" customWidth="1"/>
    <col min="2" max="2" width="34" customWidth="1"/>
    <col min="3" max="3" width="14.85546875" customWidth="1"/>
    <col min="4" max="4" width="10.5703125" customWidth="1"/>
    <col min="5" max="5" width="43.140625" customWidth="1"/>
    <col min="6" max="6" width="19.7109375" customWidth="1"/>
    <col min="7" max="7" width="28" customWidth="1"/>
  </cols>
  <sheetData>
    <row r="2" spans="1:7" ht="15.75" x14ac:dyDescent="0.25">
      <c r="C2" s="310" t="s">
        <v>335</v>
      </c>
      <c r="D2" s="310"/>
      <c r="E2" s="310"/>
    </row>
    <row r="3" spans="1:7" ht="15.75" x14ac:dyDescent="0.25">
      <c r="C3" s="308" t="s">
        <v>305</v>
      </c>
      <c r="D3" s="308"/>
      <c r="E3" s="308"/>
      <c r="F3" s="193"/>
    </row>
    <row r="4" spans="1:7" ht="31.5" customHeight="1" x14ac:dyDescent="0.2"/>
    <row r="5" spans="1:7" ht="25.5" customHeight="1" x14ac:dyDescent="0.25">
      <c r="A5" s="246"/>
      <c r="B5" s="250" t="s">
        <v>274</v>
      </c>
      <c r="C5" s="246"/>
      <c r="D5" s="246"/>
      <c r="E5" s="250" t="s">
        <v>276</v>
      </c>
      <c r="F5" s="246"/>
    </row>
    <row r="6" spans="1:7" ht="25.5" customHeight="1" x14ac:dyDescent="0.2">
      <c r="A6" s="248">
        <v>11</v>
      </c>
      <c r="B6" s="247" t="s">
        <v>178</v>
      </c>
      <c r="C6" s="180">
        <f>P.INGRESOS!D8</f>
        <v>101068.28</v>
      </c>
      <c r="D6" s="248">
        <v>51</v>
      </c>
      <c r="E6" s="247" t="s">
        <v>71</v>
      </c>
      <c r="F6" s="180">
        <f>+Concejo!F11+Despacho!F11+Sindicatura!F11+Secretaria!F11+Juridico!F11+Gerencia!F11+Auditoria!F10+Conta!F11+Presupuesto!F11+Tesoreria!F11+UATM!F11+Distrito!F12+UACI!F11+Mercado!F11+Registro!F12+Rastro!F12+R.H!F11+'GESTION Y COOPE'!F12+Informatica!F12+Acceso!F12+'Medio Ambiente'!F12+S.G!F12+G.Riesgos!F12+convivencia!F12+CAM!F12+PROMO!F12+Proyectos!F12+comunicaciones!F12+UDEL!F12</f>
        <v>1259065.5000000005</v>
      </c>
      <c r="G6" s="454">
        <f>SUM(C6/C13)</f>
        <v>2.0917621482204461E-2</v>
      </c>
    </row>
    <row r="7" spans="1:7" ht="25.5" customHeight="1" x14ac:dyDescent="0.2">
      <c r="A7" s="248">
        <v>12</v>
      </c>
      <c r="B7" s="247" t="s">
        <v>183</v>
      </c>
      <c r="C7" s="180">
        <f>P.INGRESOS!D16</f>
        <v>873861.34</v>
      </c>
      <c r="D7" s="248">
        <v>54</v>
      </c>
      <c r="E7" s="247" t="s">
        <v>277</v>
      </c>
      <c r="F7" s="180">
        <f>+Concejo!F23+Despacho!F21+Sindicatura!F19+Secretaria!F19+Juridico!F19+Gerencia!F19+Auditoria!F18+Conta!F19+Presupuesto!F19+Tesoreria!F19+UATM!F19+Distrito!F20+UACI!F19+Mercado!F19+Registro!F20+Rastro!F20+R.H!F19+'GESTION Y COOPE'!F20+Informatica!F20+Acceso!F20+'Medio Ambiente'!F20+S.G!F21+G.Riesgos!F21+convivencia!F20+CAM!F21+PROMO!F20+Proyectos!F20+comunicaciones!F20+UDEL!F20</f>
        <v>803640.43999999983</v>
      </c>
      <c r="G7" s="454">
        <f>SUM(C7/C13)</f>
        <v>0.18085892762845054</v>
      </c>
    </row>
    <row r="8" spans="1:7" ht="25.5" customHeight="1" x14ac:dyDescent="0.2">
      <c r="A8" s="248">
        <v>15</v>
      </c>
      <c r="B8" s="247" t="s">
        <v>199</v>
      </c>
      <c r="C8" s="305">
        <f>+P.INGRESOS!D35</f>
        <v>38265.64</v>
      </c>
      <c r="D8" s="248">
        <v>55</v>
      </c>
      <c r="E8" s="247" t="s">
        <v>104</v>
      </c>
      <c r="F8" s="180">
        <f>+Concejo!F48+Despacho!F46+Sindicatura!F31+Secretaria!F29+Juridico!F28+Gerencia!F39+Auditoria!F30+Conta!F29+Presupuesto!F27+Tesoreria!F31+UATM!F34+Distrito!F40+UACI!F27+Mercado!F39+Registro!F31+Rastro!F37+R.H!F28+'GESTION Y COOPE'!F31+Informatica!F29+Acceso!F33+'Medio Ambiente'!F34+S.G!F49+G.Riesgos!F40+convivencia!F32+CAM!F35+PROMO!F33+Proyectos!F37+comunicaciones!F33+UDEL!F33</f>
        <v>28950</v>
      </c>
      <c r="G8" s="454">
        <f>SUM(C8/C13)</f>
        <v>7.9196576145780084E-3</v>
      </c>
    </row>
    <row r="9" spans="1:7" ht="25.5" customHeight="1" x14ac:dyDescent="0.2">
      <c r="A9" s="248">
        <v>16</v>
      </c>
      <c r="B9" s="247" t="s">
        <v>109</v>
      </c>
      <c r="C9" s="180">
        <f>+P.INGRESOS!C48</f>
        <v>623386.79</v>
      </c>
      <c r="D9" s="248">
        <v>56</v>
      </c>
      <c r="E9" s="247" t="s">
        <v>109</v>
      </c>
      <c r="F9" s="180">
        <f>+Concejo!F54</f>
        <v>8200</v>
      </c>
      <c r="G9" s="252"/>
    </row>
    <row r="10" spans="1:7" ht="25.5" customHeight="1" x14ac:dyDescent="0.2">
      <c r="A10" s="248">
        <v>22</v>
      </c>
      <c r="B10" s="247" t="s">
        <v>123</v>
      </c>
      <c r="C10" s="180">
        <f>+P.INGRESOS!C51</f>
        <v>1870160.15</v>
      </c>
      <c r="D10" s="248">
        <v>61</v>
      </c>
      <c r="E10" s="247" t="s">
        <v>256</v>
      </c>
      <c r="F10" s="180">
        <f>+Concejo!F61+Despacho!F49+Sindicatura!F34+Secretaria!F32+Juridico!F31+Gerencia!F44+Auditoria!F33+Conta!F32+UATM!F37+Distrito!F43+Mercado!F42+Registro!F34+Rastro!F40+R.H!F31+'GESTION Y COOPE'!F34+'Medio Ambiente'!F37+S.G!F52+convivencia!F35+CAM!F38+PROMO!F36+Proyectos!F40+comunicaciones!F36+19093.48</f>
        <v>68988.479999999996</v>
      </c>
      <c r="G10" s="252"/>
    </row>
    <row r="11" spans="1:7" ht="25.5" customHeight="1" x14ac:dyDescent="0.2">
      <c r="A11" s="248">
        <v>32</v>
      </c>
      <c r="B11" s="247" t="s">
        <v>211</v>
      </c>
      <c r="C11" s="258">
        <f>+P.INGRESOS!E54</f>
        <v>1324986.8799999999</v>
      </c>
      <c r="D11" s="248">
        <v>71</v>
      </c>
      <c r="E11" s="247" t="s">
        <v>116</v>
      </c>
      <c r="F11" s="180">
        <f>+PRESTAMO!E18</f>
        <v>770355.72000000009</v>
      </c>
      <c r="G11" s="252"/>
    </row>
    <row r="12" spans="1:7" ht="42.75" customHeight="1" x14ac:dyDescent="0.2">
      <c r="A12" s="248"/>
      <c r="B12" s="247"/>
      <c r="C12" s="258"/>
      <c r="D12" s="248"/>
      <c r="E12" s="307" t="s">
        <v>373</v>
      </c>
      <c r="F12" s="258">
        <f>2653884.66-761355.72</f>
        <v>1892528.9400000002</v>
      </c>
      <c r="G12" s="252"/>
    </row>
    <row r="13" spans="1:7" ht="25.5" customHeight="1" x14ac:dyDescent="0.25">
      <c r="A13" s="248"/>
      <c r="B13" s="250" t="s">
        <v>275</v>
      </c>
      <c r="C13" s="249">
        <f>SUM(C6:C12)</f>
        <v>4831729.08</v>
      </c>
      <c r="D13" s="248"/>
      <c r="E13" s="250" t="s">
        <v>278</v>
      </c>
      <c r="F13" s="249">
        <f>SUM(F6:F12)</f>
        <v>4831729.080000001</v>
      </c>
      <c r="G13" s="206"/>
    </row>
    <row r="16" spans="1:7" x14ac:dyDescent="0.2">
      <c r="F16" s="206"/>
      <c r="G16" s="206"/>
    </row>
    <row r="20" spans="3:3" x14ac:dyDescent="0.2">
      <c r="C20" s="219"/>
    </row>
  </sheetData>
  <pageMargins left="0.7" right="0.7" top="0.75" bottom="0.75" header="0.3" footer="0.3"/>
  <pageSetup paperSize="9" scale="6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4"/>
  <sheetViews>
    <sheetView showGridLines="0" zoomScale="130" zoomScaleNormal="130" workbookViewId="0">
      <selection activeCell="F42" sqref="F42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80" t="s">
        <v>313</v>
      </c>
      <c r="B2" s="480"/>
      <c r="C2" s="480"/>
      <c r="D2" s="480"/>
      <c r="E2" s="480"/>
      <c r="F2" s="480"/>
    </row>
    <row r="3" spans="1:6" x14ac:dyDescent="0.2">
      <c r="A3" s="480" t="s">
        <v>59</v>
      </c>
      <c r="B3" s="480"/>
      <c r="C3" s="480"/>
      <c r="D3" s="480"/>
      <c r="E3" s="480"/>
      <c r="F3" s="480"/>
    </row>
    <row r="4" spans="1:6" x14ac:dyDescent="0.2">
      <c r="A4" s="480" t="s">
        <v>130</v>
      </c>
      <c r="B4" s="480"/>
      <c r="C4" s="480"/>
      <c r="D4" s="480"/>
      <c r="E4" s="480"/>
      <c r="F4" s="480"/>
    </row>
    <row r="5" spans="1:6" x14ac:dyDescent="0.2">
      <c r="A5" s="480" t="s">
        <v>135</v>
      </c>
      <c r="B5" s="480"/>
      <c r="C5" s="480"/>
      <c r="D5" s="480"/>
      <c r="E5" s="480"/>
      <c r="F5" s="480"/>
    </row>
    <row r="6" spans="1:6" x14ac:dyDescent="0.2">
      <c r="A6" s="446" t="s">
        <v>141</v>
      </c>
      <c r="B6" s="447"/>
      <c r="C6" s="447"/>
      <c r="D6" s="447"/>
      <c r="E6" s="447"/>
      <c r="F6" s="447"/>
    </row>
    <row r="7" spans="1:6" x14ac:dyDescent="0.2">
      <c r="A7" s="480" t="s">
        <v>124</v>
      </c>
      <c r="B7" s="480"/>
      <c r="C7" s="480"/>
      <c r="D7" s="480"/>
      <c r="E7" s="480"/>
      <c r="F7" s="480"/>
    </row>
    <row r="8" spans="1:6" x14ac:dyDescent="0.2">
      <c r="A8" s="448" t="s">
        <v>397</v>
      </c>
      <c r="B8" s="433"/>
      <c r="C8" s="433"/>
      <c r="D8" s="433"/>
      <c r="E8" s="433"/>
      <c r="F8" s="433"/>
    </row>
    <row r="9" spans="1:6" ht="13.5" thickBot="1" x14ac:dyDescent="0.25">
      <c r="A9" s="434"/>
      <c r="B9" s="434"/>
      <c r="C9" s="434"/>
      <c r="D9" s="449"/>
      <c r="E9" s="434"/>
      <c r="F9" s="434"/>
    </row>
    <row r="10" spans="1:6" x14ac:dyDescent="0.2">
      <c r="A10" s="474" t="s">
        <v>63</v>
      </c>
      <c r="B10" s="476" t="s">
        <v>64</v>
      </c>
      <c r="C10" s="436" t="s">
        <v>65</v>
      </c>
      <c r="D10" s="437" t="s">
        <v>66</v>
      </c>
      <c r="E10" s="438" t="s">
        <v>67</v>
      </c>
      <c r="F10" s="478" t="s">
        <v>17</v>
      </c>
    </row>
    <row r="11" spans="1:6" ht="13.5" thickBot="1" x14ac:dyDescent="0.25">
      <c r="A11" s="475"/>
      <c r="B11" s="477"/>
      <c r="C11" s="439" t="s">
        <v>68</v>
      </c>
      <c r="D11" s="440" t="s">
        <v>69</v>
      </c>
      <c r="E11" s="441" t="s">
        <v>70</v>
      </c>
      <c r="F11" s="479"/>
    </row>
    <row r="12" spans="1:6" x14ac:dyDescent="0.2">
      <c r="A12" s="442">
        <v>51</v>
      </c>
      <c r="B12" s="361" t="s">
        <v>71</v>
      </c>
      <c r="C12" s="174">
        <f>SUM(C13+C16+C18)</f>
        <v>35611.125</v>
      </c>
      <c r="D12" s="174">
        <f>SUM(D13+D16+D18)</f>
        <v>10891.125</v>
      </c>
      <c r="E12" s="174">
        <f>SUM(E13+E16+E18)</f>
        <v>0</v>
      </c>
      <c r="F12" s="174">
        <f>SUM(F13+F16+F18)</f>
        <v>46502.25</v>
      </c>
    </row>
    <row r="13" spans="1:6" x14ac:dyDescent="0.2">
      <c r="A13" s="287">
        <v>511</v>
      </c>
      <c r="B13" s="443" t="s">
        <v>167</v>
      </c>
      <c r="C13" s="163">
        <f>SUM(C14:C15)</f>
        <v>31287.75</v>
      </c>
      <c r="D13" s="163">
        <f>SUM(D14:D15)</f>
        <v>9450</v>
      </c>
      <c r="E13" s="163">
        <f>SUM(E14:E15)</f>
        <v>0</v>
      </c>
      <c r="F13" s="163">
        <f>SUM(F14:F15)</f>
        <v>40737.75</v>
      </c>
    </row>
    <row r="14" spans="1:6" x14ac:dyDescent="0.2">
      <c r="A14" s="444">
        <v>51101</v>
      </c>
      <c r="B14" s="256" t="s">
        <v>72</v>
      </c>
      <c r="C14" s="164">
        <f>F14-D14</f>
        <v>28350</v>
      </c>
      <c r="D14" s="164">
        <f>[1]UDEL!$I$20*3</f>
        <v>9450</v>
      </c>
      <c r="E14" s="164"/>
      <c r="F14" s="164">
        <f>+[2]UDEL!$L$20</f>
        <v>37800</v>
      </c>
    </row>
    <row r="15" spans="1:6" x14ac:dyDescent="0.2">
      <c r="A15" s="444">
        <v>51103</v>
      </c>
      <c r="B15" s="192" t="s">
        <v>73</v>
      </c>
      <c r="C15" s="164">
        <f>+[2]UDEL!$M$20</f>
        <v>2937.75</v>
      </c>
      <c r="D15" s="164"/>
      <c r="E15" s="164"/>
      <c r="F15" s="164">
        <f t="shared" ref="F15" si="0">SUM(C15:E15)</f>
        <v>2937.75</v>
      </c>
    </row>
    <row r="16" spans="1:6" x14ac:dyDescent="0.2">
      <c r="A16" s="287">
        <v>514</v>
      </c>
      <c r="B16" s="361" t="s">
        <v>76</v>
      </c>
      <c r="C16" s="163">
        <f>SUM(C17)</f>
        <v>2409.75</v>
      </c>
      <c r="D16" s="163">
        <f t="shared" ref="D16:F16" si="1">SUM(D17)</f>
        <v>803.25</v>
      </c>
      <c r="E16" s="163">
        <f t="shared" si="1"/>
        <v>0</v>
      </c>
      <c r="F16" s="163">
        <f t="shared" si="1"/>
        <v>3213</v>
      </c>
    </row>
    <row r="17" spans="1:7" x14ac:dyDescent="0.2">
      <c r="A17" s="191">
        <v>51401</v>
      </c>
      <c r="B17" s="192" t="s">
        <v>77</v>
      </c>
      <c r="C17" s="164">
        <f>F17-D17</f>
        <v>2409.75</v>
      </c>
      <c r="D17" s="164">
        <v>803.25</v>
      </c>
      <c r="E17" s="164"/>
      <c r="F17" s="164">
        <f>+[2]UDEL!$L$24+[2]UDEL!$L$26</f>
        <v>3213</v>
      </c>
    </row>
    <row r="18" spans="1:7" x14ac:dyDescent="0.2">
      <c r="A18" s="287">
        <v>515</v>
      </c>
      <c r="B18" s="288" t="s">
        <v>78</v>
      </c>
      <c r="C18" s="163">
        <f>SUM(C19:C19)</f>
        <v>1913.625</v>
      </c>
      <c r="D18" s="163">
        <f>SUM(D19:D19)</f>
        <v>637.875</v>
      </c>
      <c r="E18" s="163">
        <f>SUM(E19:E19)</f>
        <v>0</v>
      </c>
      <c r="F18" s="163">
        <f>SUM(F19:F19)</f>
        <v>2551.5</v>
      </c>
    </row>
    <row r="19" spans="1:7" x14ac:dyDescent="0.2">
      <c r="A19" s="191">
        <v>51501</v>
      </c>
      <c r="B19" s="192" t="s">
        <v>77</v>
      </c>
      <c r="C19" s="164">
        <f>F19-D19</f>
        <v>1913.625</v>
      </c>
      <c r="D19" s="164">
        <f>[1]UDEL!$J$20*3</f>
        <v>637.875</v>
      </c>
      <c r="E19" s="164"/>
      <c r="F19" s="164">
        <f>+[2]UDEL!$L$25</f>
        <v>2551.5</v>
      </c>
    </row>
    <row r="20" spans="1:7" x14ac:dyDescent="0.2">
      <c r="A20" s="287">
        <v>54</v>
      </c>
      <c r="B20" s="288" t="s">
        <v>80</v>
      </c>
      <c r="C20" s="163">
        <f>SUM(C21+C26+C29+C31)</f>
        <v>900</v>
      </c>
      <c r="D20" s="163">
        <f>SUM(D21+D26+D29+D31)</f>
        <v>250</v>
      </c>
      <c r="E20" s="163">
        <f>SUM(E21+E26+E29+E31)</f>
        <v>0</v>
      </c>
      <c r="F20" s="163">
        <f>SUM(F21+F26+F29+F31)</f>
        <v>1150</v>
      </c>
    </row>
    <row r="21" spans="1:7" x14ac:dyDescent="0.2">
      <c r="A21" s="287">
        <v>541</v>
      </c>
      <c r="B21" s="288" t="s">
        <v>164</v>
      </c>
      <c r="C21" s="163">
        <f>SUM(C22:C25)</f>
        <v>450</v>
      </c>
      <c r="D21" s="163">
        <f>SUM(D22:D25)</f>
        <v>0</v>
      </c>
      <c r="E21" s="163">
        <f>SUM(E22:E25)</f>
        <v>0</v>
      </c>
      <c r="F21" s="163">
        <f>SUM(F22:F25)</f>
        <v>450</v>
      </c>
      <c r="G21" s="39"/>
    </row>
    <row r="22" spans="1:7" x14ac:dyDescent="0.2">
      <c r="A22" s="191">
        <v>54101</v>
      </c>
      <c r="B22" s="192" t="s">
        <v>81</v>
      </c>
      <c r="C22" s="164">
        <v>150</v>
      </c>
      <c r="D22" s="164"/>
      <c r="E22" s="163"/>
      <c r="F22" s="164">
        <f t="shared" ref="F22:F32" si="2">SUM(C22:E22)</f>
        <v>150</v>
      </c>
      <c r="G22" s="39"/>
    </row>
    <row r="23" spans="1:7" x14ac:dyDescent="0.2">
      <c r="A23" s="191">
        <v>54105</v>
      </c>
      <c r="B23" s="192" t="s">
        <v>84</v>
      </c>
      <c r="C23" s="164">
        <v>100</v>
      </c>
      <c r="D23" s="164"/>
      <c r="E23" s="164"/>
      <c r="F23" s="164">
        <f t="shared" si="2"/>
        <v>100</v>
      </c>
      <c r="G23" s="40"/>
    </row>
    <row r="24" spans="1:7" x14ac:dyDescent="0.2">
      <c r="A24" s="191">
        <v>54114</v>
      </c>
      <c r="B24" s="192" t="s">
        <v>88</v>
      </c>
      <c r="C24" s="164">
        <v>100</v>
      </c>
      <c r="D24" s="164"/>
      <c r="E24" s="164"/>
      <c r="F24" s="164">
        <f t="shared" si="2"/>
        <v>100</v>
      </c>
      <c r="G24" s="40"/>
    </row>
    <row r="25" spans="1:7" x14ac:dyDescent="0.2">
      <c r="A25" s="191">
        <v>54115</v>
      </c>
      <c r="B25" s="192" t="s">
        <v>89</v>
      </c>
      <c r="C25" s="164">
        <v>100</v>
      </c>
      <c r="D25" s="164"/>
      <c r="E25" s="164"/>
      <c r="F25" s="164">
        <f t="shared" si="2"/>
        <v>100</v>
      </c>
      <c r="G25" s="40"/>
    </row>
    <row r="26" spans="1:7" x14ac:dyDescent="0.2">
      <c r="A26" s="287">
        <v>543</v>
      </c>
      <c r="B26" s="288" t="s">
        <v>155</v>
      </c>
      <c r="C26" s="163">
        <f>SUM(C27:C28)</f>
        <v>350</v>
      </c>
      <c r="D26" s="163">
        <f>SUM(D27:D28)</f>
        <v>200</v>
      </c>
      <c r="E26" s="163">
        <f>SUM(E27:E28)</f>
        <v>0</v>
      </c>
      <c r="F26" s="163">
        <f>SUM(F27:F28)</f>
        <v>550</v>
      </c>
      <c r="G26" s="39"/>
    </row>
    <row r="27" spans="1:7" x14ac:dyDescent="0.2">
      <c r="A27" s="191">
        <v>54301</v>
      </c>
      <c r="B27" s="192" t="s">
        <v>326</v>
      </c>
      <c r="C27" s="164">
        <v>200</v>
      </c>
      <c r="D27" s="164">
        <v>100</v>
      </c>
      <c r="E27" s="164"/>
      <c r="F27" s="164">
        <f t="shared" si="2"/>
        <v>300</v>
      </c>
      <c r="G27" s="40"/>
    </row>
    <row r="28" spans="1:7" x14ac:dyDescent="0.2">
      <c r="A28" s="191">
        <v>54304</v>
      </c>
      <c r="B28" s="192" t="s">
        <v>143</v>
      </c>
      <c r="C28" s="164">
        <v>150</v>
      </c>
      <c r="D28" s="164">
        <v>100</v>
      </c>
      <c r="E28" s="164"/>
      <c r="F28" s="164">
        <f t="shared" si="2"/>
        <v>250</v>
      </c>
      <c r="G28" s="40"/>
    </row>
    <row r="29" spans="1:7" x14ac:dyDescent="0.2">
      <c r="A29" s="287">
        <v>544</v>
      </c>
      <c r="B29" s="288" t="s">
        <v>156</v>
      </c>
      <c r="C29" s="163">
        <f>SUM(C30)</f>
        <v>50</v>
      </c>
      <c r="D29" s="163">
        <f t="shared" ref="D29:F29" si="3">SUM(D30)</f>
        <v>50</v>
      </c>
      <c r="E29" s="163">
        <f t="shared" si="3"/>
        <v>0</v>
      </c>
      <c r="F29" s="163">
        <f t="shared" si="3"/>
        <v>100</v>
      </c>
      <c r="G29" s="40"/>
    </row>
    <row r="30" spans="1:7" x14ac:dyDescent="0.2">
      <c r="A30" s="191">
        <v>54401</v>
      </c>
      <c r="B30" s="192" t="s">
        <v>101</v>
      </c>
      <c r="C30" s="164">
        <v>50</v>
      </c>
      <c r="D30" s="164">
        <v>50</v>
      </c>
      <c r="E30" s="164"/>
      <c r="F30" s="164">
        <f t="shared" si="2"/>
        <v>100</v>
      </c>
      <c r="G30" s="40"/>
    </row>
    <row r="31" spans="1:7" x14ac:dyDescent="0.2">
      <c r="A31" s="287">
        <v>545</v>
      </c>
      <c r="B31" s="288" t="s">
        <v>160</v>
      </c>
      <c r="C31" s="163">
        <f>SUM(C32:C32)</f>
        <v>50</v>
      </c>
      <c r="D31" s="163">
        <f>SUM(D32:D32)</f>
        <v>0</v>
      </c>
      <c r="E31" s="163">
        <f>SUM(E32:E32)</f>
        <v>0</v>
      </c>
      <c r="F31" s="163">
        <f>SUM(F32:F32)</f>
        <v>50</v>
      </c>
      <c r="G31" s="40"/>
    </row>
    <row r="32" spans="1:7" x14ac:dyDescent="0.2">
      <c r="A32" s="191">
        <v>54508</v>
      </c>
      <c r="B32" s="192" t="s">
        <v>146</v>
      </c>
      <c r="C32" s="164">
        <v>50</v>
      </c>
      <c r="D32" s="164"/>
      <c r="E32" s="164"/>
      <c r="F32" s="164">
        <f t="shared" si="2"/>
        <v>50</v>
      </c>
      <c r="G32" s="40"/>
    </row>
    <row r="33" spans="1:7" x14ac:dyDescent="0.2">
      <c r="A33" s="287">
        <v>55</v>
      </c>
      <c r="B33" s="288" t="s">
        <v>104</v>
      </c>
      <c r="C33" s="163">
        <f>SUM(C34)</f>
        <v>440</v>
      </c>
      <c r="D33" s="163">
        <f t="shared" ref="D33:F33" si="4">SUM(D34)</f>
        <v>0</v>
      </c>
      <c r="E33" s="163">
        <f t="shared" si="4"/>
        <v>0</v>
      </c>
      <c r="F33" s="163">
        <f t="shared" si="4"/>
        <v>440</v>
      </c>
      <c r="G33" s="40"/>
    </row>
    <row r="34" spans="1:7" x14ac:dyDescent="0.2">
      <c r="A34" s="287">
        <v>556</v>
      </c>
      <c r="B34" s="288" t="s">
        <v>158</v>
      </c>
      <c r="C34" s="163">
        <f>SUM(C35:C35)</f>
        <v>440</v>
      </c>
      <c r="D34" s="163">
        <f>SUM(D35:D35)</f>
        <v>0</v>
      </c>
      <c r="E34" s="163">
        <f>SUM(E35:E35)</f>
        <v>0</v>
      </c>
      <c r="F34" s="163">
        <f>SUM(F35:F35)</f>
        <v>440</v>
      </c>
      <c r="G34" s="40"/>
    </row>
    <row r="35" spans="1:7" x14ac:dyDescent="0.2">
      <c r="A35" s="191">
        <v>55601</v>
      </c>
      <c r="B35" s="192" t="s">
        <v>105</v>
      </c>
      <c r="C35" s="164">
        <v>440</v>
      </c>
      <c r="D35" s="164"/>
      <c r="E35" s="164"/>
      <c r="F35" s="164">
        <f t="shared" ref="F35" si="5">SUM(C35:E35)</f>
        <v>440</v>
      </c>
      <c r="G35" s="40"/>
    </row>
    <row r="36" spans="1:7" x14ac:dyDescent="0.2">
      <c r="A36" s="191"/>
      <c r="B36" s="288" t="s">
        <v>119</v>
      </c>
      <c r="C36" s="163">
        <f>SUM(C12+C20+C33)</f>
        <v>36951.125</v>
      </c>
      <c r="D36" s="163">
        <f>SUM(D12+D20+D33)</f>
        <v>11141.125</v>
      </c>
      <c r="E36" s="163">
        <f>SUM(E12+E20+E33)</f>
        <v>0</v>
      </c>
      <c r="F36" s="163">
        <f>SUM(F12+F20+F33)</f>
        <v>48092.25</v>
      </c>
      <c r="G36" s="40"/>
    </row>
    <row r="37" spans="1:7" x14ac:dyDescent="0.2">
      <c r="A37" s="191"/>
      <c r="B37" s="192"/>
      <c r="C37" s="164"/>
      <c r="D37" s="164"/>
      <c r="E37" s="164"/>
      <c r="F37" s="164"/>
      <c r="G37" s="40"/>
    </row>
    <row r="38" spans="1:7" x14ac:dyDescent="0.2">
      <c r="A38" s="287"/>
      <c r="B38" s="288" t="s">
        <v>120</v>
      </c>
      <c r="C38" s="163">
        <f>SUM(C12+C20+C33)</f>
        <v>36951.125</v>
      </c>
      <c r="D38" s="163">
        <f>SUM(D12+D20+D33)</f>
        <v>11141.125</v>
      </c>
      <c r="E38" s="163">
        <f>SUM(E12+E20+E33)</f>
        <v>0</v>
      </c>
      <c r="F38" s="163">
        <f>SUM(F12+F20+F33)</f>
        <v>48092.25</v>
      </c>
      <c r="G38" s="54"/>
    </row>
    <row r="39" spans="1:7" x14ac:dyDescent="0.2">
      <c r="A39" s="287"/>
      <c r="B39" s="288" t="s">
        <v>121</v>
      </c>
      <c r="C39" s="163">
        <f>SUM(C13+C16+C18+C21+C26+C29+C31+C34)</f>
        <v>36951.125</v>
      </c>
      <c r="D39" s="163">
        <f>SUM(D13+D16+D18+D21+D26+D29+D31+D34)</f>
        <v>11141.125</v>
      </c>
      <c r="E39" s="163">
        <f>SUM(E13+E16+E18+E21+E26+E29+E31+E34)</f>
        <v>0</v>
      </c>
      <c r="F39" s="163">
        <f>SUM(F13+F16+F18+F21+F26+F29+F31+F34)</f>
        <v>48092.25</v>
      </c>
      <c r="G39" s="54"/>
    </row>
    <row r="40" spans="1:7" x14ac:dyDescent="0.2">
      <c r="A40" s="287"/>
      <c r="B40" s="288" t="s">
        <v>122</v>
      </c>
      <c r="C40" s="163">
        <f>SUM(C14+C15+C17+C19+C22+C23+C24+C25+C27+C28+C30+C32+C35)</f>
        <v>36951.125</v>
      </c>
      <c r="D40" s="163">
        <f>SUM(D14+D15+D17+D19+D22+D23+D24+D25+D27+D28+D30+D32+D35)</f>
        <v>11141.125</v>
      </c>
      <c r="E40" s="163">
        <f>SUM(E14+E15+E17+E19+E22+E23+E24+E25+E27+E28+E30+E32+E35)</f>
        <v>0</v>
      </c>
      <c r="F40" s="163">
        <f>SUM(F14+F15+F17+F19+F22+F23+F24+F25+F27+F28+F30+F32+F35)</f>
        <v>48092.25</v>
      </c>
      <c r="G40" s="186"/>
    </row>
    <row r="41" spans="1:7" x14ac:dyDescent="0.2">
      <c r="A41" s="42"/>
      <c r="G41" s="40"/>
    </row>
    <row r="42" spans="1:7" x14ac:dyDescent="0.2">
      <c r="G42" s="40"/>
    </row>
    <row r="43" spans="1:7" x14ac:dyDescent="0.2">
      <c r="G43" s="40"/>
    </row>
    <row r="44" spans="1:7" x14ac:dyDescent="0.2">
      <c r="G44" s="40"/>
    </row>
    <row r="45" spans="1:7" x14ac:dyDescent="0.2">
      <c r="G45" s="40"/>
    </row>
    <row r="46" spans="1:7" x14ac:dyDescent="0.2">
      <c r="G46" s="40"/>
    </row>
    <row r="47" spans="1:7" x14ac:dyDescent="0.2">
      <c r="G47" s="40"/>
    </row>
    <row r="48" spans="1:7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82" ht="15" customHeight="1" x14ac:dyDescent="0.2"/>
    <row r="1089" spans="7:7" x14ac:dyDescent="0.2">
      <c r="G1089" s="43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44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45"/>
    </row>
    <row r="1108" spans="7:7" x14ac:dyDescent="0.2">
      <c r="G1108" s="46"/>
    </row>
    <row r="1109" spans="7:7" x14ac:dyDescent="0.2">
      <c r="G1109" s="45"/>
    </row>
    <row r="1110" spans="7:7" x14ac:dyDescent="0.2">
      <c r="G1110" s="47"/>
    </row>
    <row r="1111" spans="7:7" x14ac:dyDescent="0.2">
      <c r="G1111" s="40"/>
    </row>
    <row r="1112" spans="7:7" x14ac:dyDescent="0.2">
      <c r="G1112" s="39"/>
    </row>
    <row r="1113" spans="7:7" x14ac:dyDescent="0.2">
      <c r="G1113" s="40"/>
    </row>
    <row r="1114" spans="7:7" x14ac:dyDescent="0.2">
      <c r="G1114" s="40"/>
    </row>
    <row r="1115" spans="7:7" x14ac:dyDescent="0.2">
      <c r="G1115" s="40"/>
    </row>
    <row r="1116" spans="7:7" x14ac:dyDescent="0.2">
      <c r="G1116" s="39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1121" spans="7:7" x14ac:dyDescent="0.2">
      <c r="G1121" s="39"/>
    </row>
    <row r="2463" spans="8:102" ht="11.1" customHeight="1" x14ac:dyDescent="0.2">
      <c r="H2463" s="43"/>
      <c r="I2463" s="43"/>
      <c r="J2463" s="43"/>
      <c r="K2463" s="43"/>
      <c r="L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Z2463" s="43"/>
      <c r="BA2463" s="43"/>
      <c r="BB2463" s="43"/>
      <c r="BC2463" s="43"/>
      <c r="BD2463" s="43"/>
      <c r="BE2463" s="43"/>
      <c r="BG2463" s="43"/>
      <c r="BH2463" s="43"/>
      <c r="BI2463" s="43"/>
      <c r="BJ2463" s="43"/>
      <c r="BK2463" s="43"/>
      <c r="BL2463" s="43"/>
      <c r="BN2463" s="43"/>
      <c r="BO2463" s="43"/>
      <c r="BP2463" s="43"/>
      <c r="BQ2463" s="43"/>
      <c r="BR2463" s="43"/>
      <c r="BS2463" s="43"/>
      <c r="BU2463" s="43"/>
      <c r="BV2463" s="43"/>
      <c r="BW2463" s="43"/>
      <c r="BX2463" s="43"/>
      <c r="BY2463" s="43"/>
      <c r="BZ2463" s="43"/>
      <c r="CB2463" s="43"/>
      <c r="CC2463" s="43"/>
      <c r="CD2463" s="43"/>
      <c r="CE2463" s="43"/>
      <c r="CF2463" s="43"/>
      <c r="CG2463" s="43"/>
      <c r="CI2463" s="43"/>
      <c r="CJ2463" s="43"/>
      <c r="CK2463" s="43"/>
      <c r="CL2463" s="43"/>
      <c r="CM2463" s="43"/>
      <c r="CN2463" s="43"/>
      <c r="CP2463" s="43"/>
      <c r="CQ2463" s="43"/>
      <c r="CR2463" s="43"/>
      <c r="CS2463" s="43"/>
      <c r="CT2463" s="43"/>
      <c r="CU2463" s="43"/>
      <c r="CW2463" s="43"/>
      <c r="CX2463" s="43"/>
    </row>
    <row r="2464" spans="8:102" ht="11.1" customHeight="1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Z2464" s="2"/>
      <c r="BA2464" s="2"/>
      <c r="BB2464" s="2"/>
      <c r="BC2464" s="2"/>
      <c r="BD2464" s="2"/>
      <c r="BE2464" s="2"/>
      <c r="BG2464" s="2"/>
      <c r="BH2464" s="2"/>
      <c r="BI2464" s="2"/>
      <c r="BJ2464" s="2"/>
      <c r="BK2464" s="2"/>
      <c r="BL2464" s="2"/>
      <c r="BN2464" s="2"/>
      <c r="BO2464" s="2"/>
      <c r="BP2464" s="2"/>
      <c r="BQ2464" s="2"/>
      <c r="BR2464" s="2"/>
      <c r="BS2464" s="2"/>
      <c r="BU2464" s="2"/>
      <c r="BV2464" s="2"/>
      <c r="BW2464" s="2"/>
      <c r="BX2464" s="2"/>
      <c r="BY2464" s="2"/>
      <c r="BZ2464" s="2"/>
      <c r="CB2464" s="2"/>
      <c r="CC2464" s="2"/>
      <c r="CD2464" s="2"/>
      <c r="CE2464" s="2"/>
      <c r="CF2464" s="2"/>
      <c r="CG2464" s="2"/>
      <c r="CI2464" s="2"/>
      <c r="CJ2464" s="2"/>
      <c r="CK2464" s="2"/>
      <c r="CL2464" s="2"/>
      <c r="CM2464" s="2"/>
      <c r="CN2464" s="2"/>
      <c r="CP2464" s="2"/>
      <c r="CQ2464" s="2"/>
      <c r="CR2464" s="2"/>
      <c r="CS2464" s="2"/>
      <c r="CT2464" s="2"/>
      <c r="CU2464" s="2"/>
      <c r="CW2464" s="2"/>
      <c r="CX2464" s="2"/>
    </row>
    <row r="2465" spans="8:102" ht="11.1" customHeight="1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Q2465" s="2"/>
      <c r="AR2465" s="2"/>
      <c r="AS2465" s="2"/>
      <c r="AT2465" s="2"/>
      <c r="AV2465" s="2"/>
      <c r="AX2465" s="2"/>
      <c r="AZ2465" s="2"/>
      <c r="BA2465" s="2"/>
      <c r="BB2465" s="2"/>
      <c r="BC2465" s="2"/>
      <c r="BD2465" s="2"/>
      <c r="BE2465" s="2"/>
      <c r="BG2465" s="2"/>
      <c r="BH2465" s="2"/>
      <c r="BI2465" s="2"/>
      <c r="BJ2465" s="2"/>
      <c r="BL2465" s="2"/>
      <c r="BN2465" s="2"/>
      <c r="BO2465" s="2"/>
      <c r="BP2465" s="2"/>
      <c r="BQ2465" s="2"/>
      <c r="BR2465" s="2"/>
      <c r="BS2465" s="2"/>
      <c r="BU2465" s="2"/>
      <c r="BV2465" s="2"/>
      <c r="BW2465" s="2"/>
      <c r="BX2465" s="2"/>
      <c r="BY2465" s="2"/>
      <c r="BZ2465" s="2"/>
      <c r="CB2465" s="2"/>
      <c r="CD2465" s="2"/>
      <c r="CE2465" s="2"/>
      <c r="CF2465" s="2"/>
      <c r="CG2465" s="2"/>
      <c r="CI2465" s="2"/>
      <c r="CJ2465" s="2"/>
      <c r="CK2465" s="2"/>
      <c r="CL2465" s="2"/>
      <c r="CM2465" s="2"/>
      <c r="CN2465" s="2"/>
      <c r="CP2465" s="2"/>
      <c r="CQ2465" s="2"/>
      <c r="CR2465" s="2"/>
      <c r="CW2465" s="2"/>
      <c r="CX2465" s="2"/>
    </row>
    <row r="2466" spans="8:102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Q2466" s="2"/>
      <c r="AR2466" s="2"/>
      <c r="AS2466" s="2"/>
      <c r="AT2466" s="2"/>
      <c r="AV2466" s="2"/>
      <c r="AX2466" s="2"/>
      <c r="AZ2466" s="2"/>
      <c r="BA2466" s="2"/>
      <c r="BB2466" s="2"/>
      <c r="BC2466" s="2"/>
      <c r="BD2466" s="2"/>
      <c r="BE2466" s="2"/>
      <c r="BG2466" s="2"/>
      <c r="BH2466" s="2"/>
      <c r="BI2466" s="2"/>
      <c r="BJ2466" s="2"/>
      <c r="BL2466" s="2"/>
      <c r="BN2466" s="2"/>
      <c r="BO2466" s="2"/>
      <c r="BP2466" s="2"/>
      <c r="BQ2466" s="2"/>
      <c r="BR2466" s="2"/>
      <c r="BS2466" s="2"/>
      <c r="BU2466" s="2"/>
      <c r="BV2466" s="2"/>
      <c r="BW2466" s="2"/>
      <c r="BX2466" s="2"/>
      <c r="BY2466" s="2"/>
      <c r="BZ2466" s="2"/>
      <c r="CB2466" s="2"/>
      <c r="CD2466" s="2"/>
      <c r="CE2466" s="2"/>
      <c r="CF2466" s="2"/>
      <c r="CG2466" s="2"/>
      <c r="CI2466" s="2"/>
      <c r="CJ2466" s="2"/>
      <c r="CK2466" s="2"/>
      <c r="CL2466" s="2"/>
      <c r="CM2466" s="2"/>
      <c r="CN2466" s="2"/>
      <c r="CP2466" s="2"/>
      <c r="CQ2466" s="2"/>
      <c r="CR2466" s="2"/>
      <c r="CW2466" s="2"/>
      <c r="CX2466" s="2"/>
    </row>
    <row r="2467" spans="8:102" ht="12.95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N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N2467" s="2"/>
      <c r="CR2467" s="2"/>
      <c r="CW2467" s="2"/>
      <c r="CX2467" s="2"/>
    </row>
    <row r="2468" spans="8:102" ht="12.95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N2468" s="2"/>
      <c r="CR2468" s="2"/>
      <c r="CW2468" s="2"/>
      <c r="CX2468" s="2"/>
    </row>
    <row r="2469" spans="8:102" ht="12.95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N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Y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N2477" s="2"/>
      <c r="O2477" s="2"/>
      <c r="P2477" s="2"/>
      <c r="Q2477" s="2"/>
      <c r="R2477" s="2"/>
      <c r="S2477" s="2"/>
      <c r="T2477" s="2"/>
      <c r="V2477" s="2"/>
      <c r="W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N2478" s="2"/>
      <c r="O2478" s="2"/>
      <c r="P2478" s="2"/>
      <c r="Q2478" s="2"/>
      <c r="R2478" s="2"/>
      <c r="S2478" s="2"/>
      <c r="T2478" s="2"/>
      <c r="V2478" s="2"/>
      <c r="W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O2479" s="2"/>
      <c r="S2479" s="2"/>
      <c r="T2479" s="2"/>
      <c r="V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J2481" s="2"/>
      <c r="BL2481" s="2"/>
      <c r="BO2481" s="2"/>
      <c r="BP2481" s="2"/>
      <c r="BQ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S2482" s="2"/>
      <c r="T2482" s="2"/>
      <c r="V2482" s="2"/>
      <c r="Y2482" s="2"/>
      <c r="AG2482" s="2"/>
      <c r="AJ2482" s="2"/>
      <c r="AK2482" s="2"/>
      <c r="AM2482" s="2"/>
      <c r="AO2482" s="2"/>
      <c r="AP2482" s="2"/>
      <c r="AZ2482" s="2"/>
      <c r="BA2482" s="2"/>
      <c r="BH2482" s="2"/>
      <c r="BO2482" s="2"/>
      <c r="BP2482" s="2"/>
      <c r="CD2482" s="2"/>
      <c r="CE2482" s="2"/>
      <c r="CF2482" s="2"/>
      <c r="CW2482" s="2"/>
      <c r="CX2482" s="2"/>
    </row>
    <row r="2483" spans="8:128" x14ac:dyDescent="0.2">
      <c r="AG2483" s="2"/>
      <c r="AK2483" s="2"/>
      <c r="AM2483" s="2"/>
      <c r="AP2483" s="2"/>
      <c r="AZ2483" s="2"/>
      <c r="BA2483" s="2"/>
      <c r="BO2483" s="2"/>
      <c r="BP2483" s="2"/>
      <c r="CD2483" s="2"/>
      <c r="CE2483" s="2"/>
      <c r="CF2483" s="2"/>
      <c r="CW2483" s="2"/>
    </row>
    <row r="2484" spans="8:128" x14ac:dyDescent="0.2">
      <c r="H2484" s="47"/>
      <c r="I2484" s="47"/>
      <c r="J2484" s="47"/>
      <c r="K2484" s="47"/>
      <c r="L2484" s="47"/>
      <c r="M2484" s="47"/>
      <c r="N2484" s="47"/>
      <c r="O2484" s="47"/>
      <c r="P2484" s="47"/>
      <c r="Q2484" s="47"/>
      <c r="R2484" s="47"/>
      <c r="S2484" s="47"/>
      <c r="T2484" s="47"/>
      <c r="U2484" s="47"/>
      <c r="V2484" s="47"/>
      <c r="W2484" s="47"/>
      <c r="X2484" s="47"/>
      <c r="Y2484" s="47"/>
      <c r="Z2484" s="47"/>
      <c r="AA2484" s="47"/>
      <c r="AB2484" s="47"/>
      <c r="AC2484" s="47"/>
      <c r="AD2484" s="47"/>
      <c r="AE2484" s="47"/>
      <c r="AF2484" s="47"/>
      <c r="AG2484" s="47"/>
      <c r="AH2484" s="47"/>
      <c r="AI2484" s="47"/>
      <c r="AJ2484" s="47"/>
      <c r="AK2484" s="47"/>
      <c r="AL2484" s="47"/>
      <c r="AM2484" s="47"/>
      <c r="AN2484" s="47"/>
      <c r="AO2484" s="47"/>
      <c r="AP2484" s="47"/>
      <c r="AQ2484" s="47"/>
      <c r="AR2484" s="47"/>
      <c r="AS2484" s="47"/>
      <c r="AT2484" s="47"/>
      <c r="AU2484" s="47"/>
      <c r="AV2484" s="47"/>
      <c r="AW2484" s="47"/>
      <c r="AX2484" s="47"/>
      <c r="AY2484" s="47"/>
      <c r="AZ2484" s="47"/>
      <c r="BA2484" s="47"/>
      <c r="BB2484" s="47"/>
      <c r="BC2484" s="47"/>
      <c r="BD2484" s="47"/>
      <c r="BE2484" s="47"/>
      <c r="BF2484" s="47"/>
      <c r="BG2484" s="47"/>
      <c r="BH2484" s="47"/>
      <c r="BI2484" s="47"/>
      <c r="BJ2484" s="47"/>
      <c r="BK2484" s="47"/>
      <c r="BL2484" s="47"/>
      <c r="BM2484" s="47"/>
      <c r="BN2484" s="47"/>
      <c r="BO2484" s="47"/>
      <c r="BP2484" s="47"/>
      <c r="BQ2484" s="47"/>
      <c r="BR2484" s="47"/>
      <c r="BS2484" s="47"/>
      <c r="BT2484" s="47"/>
      <c r="BU2484" s="47"/>
      <c r="BV2484" s="47"/>
      <c r="BW2484" s="47"/>
      <c r="BX2484" s="47"/>
      <c r="BY2484" s="47"/>
      <c r="BZ2484" s="47"/>
      <c r="CA2484" s="47"/>
      <c r="CB2484" s="47"/>
      <c r="CC2484" s="47"/>
      <c r="CD2484" s="47"/>
      <c r="CE2484" s="47"/>
      <c r="CF2484" s="47"/>
      <c r="CG2484" s="47"/>
      <c r="CH2484" s="47"/>
      <c r="CI2484" s="47"/>
      <c r="CJ2484" s="47"/>
      <c r="CK2484" s="47"/>
      <c r="CL2484" s="47"/>
      <c r="CM2484" s="47"/>
      <c r="CN2484" s="47"/>
      <c r="CO2484" s="47"/>
      <c r="CP2484" s="47"/>
      <c r="CQ2484" s="47"/>
      <c r="CR2484" s="47"/>
      <c r="CS2484" s="47"/>
      <c r="CT2484" s="47"/>
      <c r="CU2484" s="47"/>
      <c r="CV2484" s="47"/>
      <c r="CW2484" s="47"/>
      <c r="CX2484" s="47"/>
      <c r="CY2484" s="47">
        <f t="shared" ref="CY2484:DG2484" si="6">SUM(CY2464:CY2483)</f>
        <v>0</v>
      </c>
      <c r="CZ2484" s="47">
        <f t="shared" si="6"/>
        <v>0</v>
      </c>
      <c r="DA2484" s="47">
        <f t="shared" si="6"/>
        <v>0</v>
      </c>
      <c r="DB2484" s="47">
        <f t="shared" si="6"/>
        <v>0</v>
      </c>
      <c r="DC2484" s="47">
        <f t="shared" si="6"/>
        <v>0</v>
      </c>
      <c r="DD2484" s="47">
        <f t="shared" si="6"/>
        <v>0</v>
      </c>
      <c r="DE2484" s="47">
        <f t="shared" si="6"/>
        <v>0</v>
      </c>
      <c r="DF2484" s="47">
        <f t="shared" si="6"/>
        <v>0</v>
      </c>
      <c r="DG2484" s="47">
        <f t="shared" si="6"/>
        <v>0</v>
      </c>
      <c r="DH2484" s="47"/>
      <c r="DI2484" s="47"/>
      <c r="DJ2484" s="47"/>
      <c r="DK2484" s="47"/>
      <c r="DL2484" s="47"/>
      <c r="DM2484" s="47"/>
      <c r="DN2484" s="47"/>
      <c r="DO2484" s="47"/>
      <c r="DP2484" s="47"/>
      <c r="DQ2484" s="47"/>
      <c r="DR2484" s="47"/>
      <c r="DS2484" s="47"/>
      <c r="DT2484" s="47"/>
      <c r="DU2484" s="47"/>
      <c r="DV2484" s="47"/>
      <c r="DW2484" s="47"/>
      <c r="DX2484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7"/>
  <sheetViews>
    <sheetView showGridLines="0" topLeftCell="A22" zoomScale="130" zoomScaleNormal="130" workbookViewId="0">
      <selection activeCell="B22" sqref="B22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81" t="s">
        <v>313</v>
      </c>
      <c r="B2" s="481"/>
      <c r="C2" s="481"/>
      <c r="D2" s="481"/>
      <c r="E2" s="481"/>
      <c r="F2" s="481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135</v>
      </c>
      <c r="B5" s="465"/>
      <c r="C5" s="465"/>
      <c r="D5" s="465"/>
      <c r="E5" s="465"/>
      <c r="F5" s="465"/>
    </row>
    <row r="6" spans="1:6" x14ac:dyDescent="0.2">
      <c r="A6" s="204" t="s">
        <v>141</v>
      </c>
      <c r="B6" s="202"/>
      <c r="C6" s="202"/>
      <c r="D6" s="202"/>
      <c r="E6" s="202"/>
      <c r="F6" s="202"/>
    </row>
    <row r="7" spans="1:6" x14ac:dyDescent="0.2">
      <c r="A7" s="465" t="s">
        <v>124</v>
      </c>
      <c r="B7" s="465"/>
      <c r="C7" s="465"/>
      <c r="D7" s="465"/>
      <c r="E7" s="465"/>
      <c r="F7" s="465"/>
    </row>
    <row r="8" spans="1:6" x14ac:dyDescent="0.2">
      <c r="A8" s="172" t="s">
        <v>147</v>
      </c>
      <c r="B8" s="63"/>
      <c r="C8" s="63"/>
      <c r="D8" s="63"/>
      <c r="E8" s="63"/>
      <c r="F8" s="63"/>
    </row>
    <row r="9" spans="1:6" ht="13.5" thickBot="1" x14ac:dyDescent="0.25">
      <c r="A9" s="21"/>
      <c r="B9" s="21"/>
      <c r="C9" s="21"/>
      <c r="D9" s="197"/>
      <c r="E9" s="21"/>
      <c r="F9" s="21"/>
    </row>
    <row r="10" spans="1:6" x14ac:dyDescent="0.2">
      <c r="A10" s="458" t="s">
        <v>63</v>
      </c>
      <c r="B10" s="462" t="s">
        <v>64</v>
      </c>
      <c r="C10" s="22" t="s">
        <v>65</v>
      </c>
      <c r="D10" s="61" t="s">
        <v>66</v>
      </c>
      <c r="E10" s="24" t="s">
        <v>67</v>
      </c>
      <c r="F10" s="462" t="s">
        <v>17</v>
      </c>
    </row>
    <row r="11" spans="1:6" ht="13.5" thickBot="1" x14ac:dyDescent="0.25">
      <c r="A11" s="459"/>
      <c r="B11" s="463"/>
      <c r="C11" s="25" t="s">
        <v>68</v>
      </c>
      <c r="D11" s="62" t="s">
        <v>69</v>
      </c>
      <c r="E11" s="27" t="s">
        <v>70</v>
      </c>
      <c r="F11" s="463"/>
    </row>
    <row r="12" spans="1:6" x14ac:dyDescent="0.2">
      <c r="A12" s="28">
        <v>51</v>
      </c>
      <c r="B12" s="29" t="s">
        <v>71</v>
      </c>
      <c r="C12" s="174">
        <f>SUM(C13+C16+C18)</f>
        <v>90216.475000000006</v>
      </c>
      <c r="D12" s="174">
        <f>SUM(D13+D16+D18)</f>
        <v>27487.125</v>
      </c>
      <c r="E12" s="174">
        <f>SUM(E13+E16+E18)</f>
        <v>0</v>
      </c>
      <c r="F12" s="174">
        <f>SUM(F13+F16+F18)</f>
        <v>117703.6</v>
      </c>
    </row>
    <row r="13" spans="1:6" x14ac:dyDescent="0.2">
      <c r="A13" s="30">
        <v>511</v>
      </c>
      <c r="B13" s="31" t="s">
        <v>153</v>
      </c>
      <c r="C13" s="163">
        <f>SUM(C14:C15)</f>
        <v>79305.100000000006</v>
      </c>
      <c r="D13" s="163">
        <f>SUM(D14:D15)</f>
        <v>23850</v>
      </c>
      <c r="E13" s="163">
        <f>SUM(E14:E15)</f>
        <v>0</v>
      </c>
      <c r="F13" s="163">
        <f>SUM(F14:F15)</f>
        <v>103155.1</v>
      </c>
    </row>
    <row r="14" spans="1:6" x14ac:dyDescent="0.2">
      <c r="A14" s="32">
        <v>51101</v>
      </c>
      <c r="B14" s="33" t="s">
        <v>72</v>
      </c>
      <c r="C14" s="164">
        <f>F14-D14</f>
        <v>71550</v>
      </c>
      <c r="D14" s="164">
        <f>[1]PROM.SOCIAL!$I$34*3</f>
        <v>23850</v>
      </c>
      <c r="E14" s="164"/>
      <c r="F14" s="164">
        <f>+[2]PROM.SOCIAL!$L$34</f>
        <v>95400</v>
      </c>
    </row>
    <row r="15" spans="1:6" x14ac:dyDescent="0.2">
      <c r="A15" s="32">
        <v>51103</v>
      </c>
      <c r="B15" s="38" t="s">
        <v>73</v>
      </c>
      <c r="C15" s="164">
        <v>7755.1</v>
      </c>
      <c r="D15" s="164"/>
      <c r="E15" s="164"/>
      <c r="F15" s="164">
        <f>+[2]PROM.SOCIAL!$M$42</f>
        <v>7755.1</v>
      </c>
    </row>
    <row r="16" spans="1:6" x14ac:dyDescent="0.2">
      <c r="A16" s="30">
        <v>514</v>
      </c>
      <c r="B16" s="29" t="s">
        <v>76</v>
      </c>
      <c r="C16" s="163">
        <f>SUM(C17)</f>
        <v>6081.75</v>
      </c>
      <c r="D16" s="163">
        <f t="shared" ref="D16:F16" si="0">SUM(D17)</f>
        <v>2027.25</v>
      </c>
      <c r="E16" s="163">
        <f t="shared" si="0"/>
        <v>0</v>
      </c>
      <c r="F16" s="163">
        <f t="shared" si="0"/>
        <v>8109</v>
      </c>
    </row>
    <row r="17" spans="1:7" x14ac:dyDescent="0.2">
      <c r="A17" s="35">
        <v>51401</v>
      </c>
      <c r="B17" s="38" t="s">
        <v>77</v>
      </c>
      <c r="C17" s="164">
        <f>F17-D17</f>
        <v>6081.75</v>
      </c>
      <c r="D17" s="164">
        <v>2027.25</v>
      </c>
      <c r="E17" s="164"/>
      <c r="F17" s="164">
        <f>+[2]PROM.SOCIAL!$L$38+[2]PROM.SOCIAL!$L$40</f>
        <v>8109</v>
      </c>
    </row>
    <row r="18" spans="1:7" x14ac:dyDescent="0.2">
      <c r="A18" s="30">
        <v>515</v>
      </c>
      <c r="B18" s="37" t="s">
        <v>78</v>
      </c>
      <c r="C18" s="163">
        <f>SUM(C19:C19)</f>
        <v>4829.625</v>
      </c>
      <c r="D18" s="163">
        <f>SUM(D19:D19)</f>
        <v>1609.875</v>
      </c>
      <c r="E18" s="163">
        <f>SUM(E19:E19)</f>
        <v>0</v>
      </c>
      <c r="F18" s="163">
        <f>SUM(F19:F19)</f>
        <v>6439.5</v>
      </c>
    </row>
    <row r="19" spans="1:7" x14ac:dyDescent="0.2">
      <c r="A19" s="35">
        <v>51501</v>
      </c>
      <c r="B19" s="38" t="s">
        <v>77</v>
      </c>
      <c r="C19" s="164">
        <f>F19-D19</f>
        <v>4829.625</v>
      </c>
      <c r="D19" s="164">
        <f>[1]PROM.SOCIAL!$J$34*3</f>
        <v>1609.875</v>
      </c>
      <c r="E19" s="164"/>
      <c r="F19" s="164">
        <f>+[2]PROM.SOCIAL!$L$39</f>
        <v>6439.5</v>
      </c>
    </row>
    <row r="20" spans="1:7" x14ac:dyDescent="0.2">
      <c r="A20" s="30">
        <v>54</v>
      </c>
      <c r="B20" s="37" t="s">
        <v>80</v>
      </c>
      <c r="C20" s="51">
        <f>SUM(C21+C27+C31)</f>
        <v>35783.33</v>
      </c>
      <c r="D20" s="51">
        <f t="shared" ref="D20:F20" si="1">SUM(D21+D27+D31)</f>
        <v>12750</v>
      </c>
      <c r="E20" s="51">
        <f t="shared" si="1"/>
        <v>0</v>
      </c>
      <c r="F20" s="51">
        <f t="shared" si="1"/>
        <v>48533.33</v>
      </c>
    </row>
    <row r="21" spans="1:7" x14ac:dyDescent="0.2">
      <c r="A21" s="30">
        <v>541</v>
      </c>
      <c r="B21" s="37" t="s">
        <v>164</v>
      </c>
      <c r="C21" s="51">
        <f>SUM(C22:C26)</f>
        <v>8033.33</v>
      </c>
      <c r="D21" s="51">
        <f>SUM(D22:D26)</f>
        <v>4000</v>
      </c>
      <c r="E21" s="51">
        <f>SUM(E22:E26)</f>
        <v>0</v>
      </c>
      <c r="F21" s="51">
        <f>SUM(F22:F26)</f>
        <v>12033.33</v>
      </c>
      <c r="G21" s="39"/>
    </row>
    <row r="22" spans="1:7" x14ac:dyDescent="0.2">
      <c r="A22" s="35">
        <v>54101</v>
      </c>
      <c r="B22" s="38" t="s">
        <v>81</v>
      </c>
      <c r="C22" s="52">
        <v>4000</v>
      </c>
      <c r="D22" s="52">
        <v>4000</v>
      </c>
      <c r="E22" s="51"/>
      <c r="F22" s="52">
        <f t="shared" ref="F22:F32" si="2">SUM(C22:E22)</f>
        <v>8000</v>
      </c>
      <c r="G22" s="39"/>
    </row>
    <row r="23" spans="1:7" x14ac:dyDescent="0.2">
      <c r="A23" s="35">
        <v>54104</v>
      </c>
      <c r="B23" s="38" t="s">
        <v>83</v>
      </c>
      <c r="C23" s="52">
        <v>2583</v>
      </c>
      <c r="D23" s="52"/>
      <c r="E23" s="51"/>
      <c r="F23" s="52">
        <f t="shared" si="2"/>
        <v>2583</v>
      </c>
      <c r="G23" s="39"/>
    </row>
    <row r="24" spans="1:7" ht="12.75" customHeight="1" x14ac:dyDescent="0.2">
      <c r="A24" s="35">
        <v>54105</v>
      </c>
      <c r="B24" s="38" t="s">
        <v>84</v>
      </c>
      <c r="C24" s="52">
        <v>592.70000000000005</v>
      </c>
      <c r="D24" s="52"/>
      <c r="E24" s="52"/>
      <c r="F24" s="52">
        <f t="shared" si="2"/>
        <v>592.70000000000005</v>
      </c>
      <c r="G24" s="40"/>
    </row>
    <row r="25" spans="1:7" x14ac:dyDescent="0.2">
      <c r="A25" s="35">
        <v>54114</v>
      </c>
      <c r="B25" s="38" t="s">
        <v>88</v>
      </c>
      <c r="C25" s="52">
        <v>367.63</v>
      </c>
      <c r="D25" s="52"/>
      <c r="E25" s="52"/>
      <c r="F25" s="52">
        <f t="shared" si="2"/>
        <v>367.63</v>
      </c>
      <c r="G25" s="40"/>
    </row>
    <row r="26" spans="1:7" x14ac:dyDescent="0.2">
      <c r="A26" s="35">
        <v>54115</v>
      </c>
      <c r="B26" s="38" t="s">
        <v>89</v>
      </c>
      <c r="C26" s="52">
        <v>490</v>
      </c>
      <c r="D26" s="52"/>
      <c r="E26" s="52"/>
      <c r="F26" s="52">
        <f t="shared" si="2"/>
        <v>490</v>
      </c>
      <c r="G26" s="40"/>
    </row>
    <row r="27" spans="1:7" x14ac:dyDescent="0.2">
      <c r="A27" s="30">
        <v>543</v>
      </c>
      <c r="B27" s="37" t="s">
        <v>155</v>
      </c>
      <c r="C27" s="51">
        <f>SUM(C28:C30)</f>
        <v>27500</v>
      </c>
      <c r="D27" s="51">
        <f>SUM(D28:D30)</f>
        <v>8500</v>
      </c>
      <c r="E27" s="51">
        <f>SUM(E28:E30)</f>
        <v>0</v>
      </c>
      <c r="F27" s="51">
        <f>SUM(F28:F30)</f>
        <v>36000</v>
      </c>
      <c r="G27" s="39"/>
    </row>
    <row r="28" spans="1:7" x14ac:dyDescent="0.2">
      <c r="A28" s="35">
        <v>54304</v>
      </c>
      <c r="B28" s="38" t="s">
        <v>143</v>
      </c>
      <c r="C28" s="52">
        <v>4000</v>
      </c>
      <c r="D28" s="52">
        <v>6000</v>
      </c>
      <c r="E28" s="52"/>
      <c r="F28" s="52">
        <f t="shared" si="2"/>
        <v>10000</v>
      </c>
      <c r="G28" s="40"/>
    </row>
    <row r="29" spans="1:7" x14ac:dyDescent="0.2">
      <c r="A29" s="35">
        <v>54313</v>
      </c>
      <c r="B29" s="38" t="s">
        <v>128</v>
      </c>
      <c r="C29" s="52">
        <v>1000</v>
      </c>
      <c r="D29" s="52"/>
      <c r="E29" s="52"/>
      <c r="F29" s="52">
        <f t="shared" si="2"/>
        <v>1000</v>
      </c>
      <c r="G29" s="40"/>
    </row>
    <row r="30" spans="1:7" x14ac:dyDescent="0.2">
      <c r="A30" s="35">
        <v>54314</v>
      </c>
      <c r="B30" s="38" t="s">
        <v>145</v>
      </c>
      <c r="C30" s="52">
        <v>22500</v>
      </c>
      <c r="D30" s="52">
        <v>2500</v>
      </c>
      <c r="E30" s="52"/>
      <c r="F30" s="52">
        <f t="shared" si="2"/>
        <v>25000</v>
      </c>
      <c r="G30" s="40"/>
    </row>
    <row r="31" spans="1:7" x14ac:dyDescent="0.2">
      <c r="A31" s="30">
        <v>544</v>
      </c>
      <c r="B31" s="37" t="s">
        <v>156</v>
      </c>
      <c r="C31" s="51">
        <f>SUM(C32)</f>
        <v>250</v>
      </c>
      <c r="D31" s="51">
        <f t="shared" ref="D31:F31" si="3">SUM(D32)</f>
        <v>250</v>
      </c>
      <c r="E31" s="51">
        <f t="shared" si="3"/>
        <v>0</v>
      </c>
      <c r="F31" s="51">
        <f t="shared" si="3"/>
        <v>500</v>
      </c>
      <c r="G31" s="40"/>
    </row>
    <row r="32" spans="1:7" x14ac:dyDescent="0.2">
      <c r="A32" s="35">
        <v>54401</v>
      </c>
      <c r="B32" s="38" t="s">
        <v>101</v>
      </c>
      <c r="C32" s="52">
        <v>250</v>
      </c>
      <c r="D32" s="52">
        <v>250</v>
      </c>
      <c r="E32" s="52"/>
      <c r="F32" s="52">
        <f t="shared" si="2"/>
        <v>500</v>
      </c>
      <c r="G32" s="40"/>
    </row>
    <row r="33" spans="1:7" x14ac:dyDescent="0.2">
      <c r="A33" s="30">
        <v>55</v>
      </c>
      <c r="B33" s="37" t="s">
        <v>104</v>
      </c>
      <c r="C33" s="51">
        <f>SUM(C34)</f>
        <v>1210</v>
      </c>
      <c r="D33" s="51">
        <f t="shared" ref="D33:F33" si="4">SUM(D34)</f>
        <v>0</v>
      </c>
      <c r="E33" s="51">
        <f t="shared" si="4"/>
        <v>0</v>
      </c>
      <c r="F33" s="51">
        <f t="shared" si="4"/>
        <v>1210</v>
      </c>
      <c r="G33" s="40"/>
    </row>
    <row r="34" spans="1:7" x14ac:dyDescent="0.2">
      <c r="A34" s="30">
        <v>556</v>
      </c>
      <c r="B34" s="37" t="s">
        <v>158</v>
      </c>
      <c r="C34" s="51">
        <f>SUM(C35:C35)</f>
        <v>1210</v>
      </c>
      <c r="D34" s="51">
        <f>SUM(D35:D35)</f>
        <v>0</v>
      </c>
      <c r="E34" s="51">
        <f>SUM(E35:E35)</f>
        <v>0</v>
      </c>
      <c r="F34" s="51">
        <f>SUM(F35:F35)</f>
        <v>1210</v>
      </c>
      <c r="G34" s="40"/>
    </row>
    <row r="35" spans="1:7" x14ac:dyDescent="0.2">
      <c r="A35" s="35">
        <v>55601</v>
      </c>
      <c r="B35" s="192" t="s">
        <v>105</v>
      </c>
      <c r="C35" s="52">
        <v>1210</v>
      </c>
      <c r="D35" s="52"/>
      <c r="E35" s="52"/>
      <c r="F35" s="52">
        <f t="shared" ref="F35" si="5">SUM(C35:E35)</f>
        <v>1210</v>
      </c>
      <c r="G35" s="40"/>
    </row>
    <row r="36" spans="1:7" x14ac:dyDescent="0.2">
      <c r="A36" s="30">
        <v>61</v>
      </c>
      <c r="B36" s="37" t="s">
        <v>110</v>
      </c>
      <c r="C36" s="51">
        <f>SUM(C37)</f>
        <v>0</v>
      </c>
      <c r="D36" s="51">
        <f t="shared" ref="D36:F37" si="6">SUM(D37)</f>
        <v>710</v>
      </c>
      <c r="E36" s="51">
        <f t="shared" si="6"/>
        <v>0</v>
      </c>
      <c r="F36" s="51">
        <f t="shared" si="6"/>
        <v>710</v>
      </c>
      <c r="G36" s="40"/>
    </row>
    <row r="37" spans="1:7" x14ac:dyDescent="0.2">
      <c r="A37" s="30">
        <v>611</v>
      </c>
      <c r="B37" s="37" t="s">
        <v>163</v>
      </c>
      <c r="C37" s="51">
        <f>SUM(C38)</f>
        <v>0</v>
      </c>
      <c r="D37" s="51">
        <f t="shared" si="6"/>
        <v>710</v>
      </c>
      <c r="E37" s="51">
        <f t="shared" si="6"/>
        <v>0</v>
      </c>
      <c r="F37" s="51">
        <f t="shared" si="6"/>
        <v>710</v>
      </c>
      <c r="G37" s="40"/>
    </row>
    <row r="38" spans="1:7" x14ac:dyDescent="0.2">
      <c r="A38" s="35">
        <v>61101</v>
      </c>
      <c r="B38" s="38" t="s">
        <v>112</v>
      </c>
      <c r="C38" s="52"/>
      <c r="D38" s="52">
        <v>710</v>
      </c>
      <c r="E38" s="52"/>
      <c r="F38" s="52">
        <f t="shared" ref="F38" si="7">SUM(C38:E38)</f>
        <v>710</v>
      </c>
      <c r="G38" s="40"/>
    </row>
    <row r="39" spans="1:7" x14ac:dyDescent="0.2">
      <c r="A39" s="35"/>
      <c r="B39" s="37" t="s">
        <v>119</v>
      </c>
      <c r="C39" s="51">
        <f>SUM(C12+C20+C33+C36)</f>
        <v>127209.80500000001</v>
      </c>
      <c r="D39" s="51">
        <f>SUM(D12+D20+D33+D36)</f>
        <v>40947.125</v>
      </c>
      <c r="E39" s="51">
        <f>SUM(E12+E20+E33+E36)</f>
        <v>0</v>
      </c>
      <c r="F39" s="51">
        <f>SUM(F12+F20+F33+F36)</f>
        <v>168156.93</v>
      </c>
      <c r="G39" s="40"/>
    </row>
    <row r="40" spans="1:7" x14ac:dyDescent="0.2">
      <c r="A40" s="35"/>
      <c r="B40" s="38"/>
      <c r="C40" s="52"/>
      <c r="D40" s="52"/>
      <c r="E40" s="52"/>
      <c r="F40" s="52"/>
      <c r="G40" s="40"/>
    </row>
    <row r="41" spans="1:7" x14ac:dyDescent="0.2">
      <c r="A41" s="30"/>
      <c r="B41" s="37" t="s">
        <v>120</v>
      </c>
      <c r="C41" s="51">
        <f>SUM(C12+C20+C33+C36)</f>
        <v>127209.80500000001</v>
      </c>
      <c r="D41" s="51">
        <f>SUM(D12+D20+D33+D36)</f>
        <v>40947.125</v>
      </c>
      <c r="E41" s="51">
        <f>SUM(E12+E20+E33+E36)</f>
        <v>0</v>
      </c>
      <c r="F41" s="51">
        <f>SUM(F12+F20+F33+F36)</f>
        <v>168156.93</v>
      </c>
      <c r="G41" s="54"/>
    </row>
    <row r="42" spans="1:7" x14ac:dyDescent="0.2">
      <c r="A42" s="30"/>
      <c r="B42" s="37" t="s">
        <v>121</v>
      </c>
      <c r="C42" s="51">
        <f>SUM(C13+C16+C18+C21+C27+C31+C34+C37)</f>
        <v>127209.80500000001</v>
      </c>
      <c r="D42" s="51">
        <f t="shared" ref="D42:F42" si="8">SUM(D13+D16+D18+D21+D27+D31+D34+D37)</f>
        <v>40947.125</v>
      </c>
      <c r="E42" s="51">
        <f t="shared" si="8"/>
        <v>0</v>
      </c>
      <c r="F42" s="51">
        <f t="shared" si="8"/>
        <v>168156.93</v>
      </c>
      <c r="G42" s="54"/>
    </row>
    <row r="43" spans="1:7" x14ac:dyDescent="0.2">
      <c r="A43" s="30"/>
      <c r="B43" s="37" t="s">
        <v>122</v>
      </c>
      <c r="C43" s="51">
        <f>SUM(C14+C15+C17+C19+C22+C23+C24+C25+C26+C28+C29+C30+C32+C35+C38)</f>
        <v>127209.80500000001</v>
      </c>
      <c r="D43" s="51">
        <f t="shared" ref="D43:F43" si="9">SUM(D14+D15+D17+D19+D22+D23+D24+D25+D26+D28+D29+D30+D32+D35+D38)</f>
        <v>40947.125</v>
      </c>
      <c r="E43" s="51">
        <f t="shared" si="9"/>
        <v>0</v>
      </c>
      <c r="F43" s="51">
        <f t="shared" si="9"/>
        <v>168156.93</v>
      </c>
      <c r="G43" s="186"/>
    </row>
    <row r="44" spans="1:7" x14ac:dyDescent="0.2">
      <c r="A44" s="42"/>
      <c r="G44" s="40"/>
    </row>
    <row r="45" spans="1:7" x14ac:dyDescent="0.2">
      <c r="G45" s="40"/>
    </row>
    <row r="46" spans="1:7" x14ac:dyDescent="0.2">
      <c r="G46" s="40"/>
    </row>
    <row r="47" spans="1:7" x14ac:dyDescent="0.2">
      <c r="G47" s="40"/>
    </row>
    <row r="48" spans="1:7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85" ht="15" customHeight="1" x14ac:dyDescent="0.2"/>
    <row r="1092" spans="7:7" x14ac:dyDescent="0.2">
      <c r="G1092" s="43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44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45"/>
    </row>
    <row r="1111" spans="7:7" x14ac:dyDescent="0.2">
      <c r="G1111" s="46"/>
    </row>
    <row r="1112" spans="7:7" x14ac:dyDescent="0.2">
      <c r="G1112" s="45"/>
    </row>
    <row r="1113" spans="7:7" x14ac:dyDescent="0.2">
      <c r="G1113" s="47"/>
    </row>
    <row r="1114" spans="7:7" x14ac:dyDescent="0.2">
      <c r="G1114" s="40"/>
    </row>
    <row r="1115" spans="7:7" x14ac:dyDescent="0.2">
      <c r="G1115" s="39"/>
    </row>
    <row r="1116" spans="7:7" x14ac:dyDescent="0.2">
      <c r="G1116" s="40"/>
    </row>
    <row r="1117" spans="7:7" x14ac:dyDescent="0.2">
      <c r="G1117" s="40"/>
    </row>
    <row r="1118" spans="7:7" x14ac:dyDescent="0.2">
      <c r="G1118" s="40"/>
    </row>
    <row r="1119" spans="7:7" x14ac:dyDescent="0.2">
      <c r="G1119" s="39"/>
    </row>
    <row r="1120" spans="7:7" x14ac:dyDescent="0.2">
      <c r="G1120" s="39"/>
    </row>
    <row r="1121" spans="7:7" x14ac:dyDescent="0.2">
      <c r="G1121" s="39"/>
    </row>
    <row r="1122" spans="7:7" x14ac:dyDescent="0.2">
      <c r="G1122" s="39"/>
    </row>
    <row r="1123" spans="7:7" x14ac:dyDescent="0.2">
      <c r="G1123" s="39"/>
    </row>
    <row r="1124" spans="7:7" x14ac:dyDescent="0.2">
      <c r="G1124" s="39"/>
    </row>
    <row r="2466" spans="8:102" ht="11.1" customHeight="1" x14ac:dyDescent="0.2">
      <c r="H2466" s="43"/>
      <c r="I2466" s="43"/>
      <c r="J2466" s="43"/>
      <c r="K2466" s="43"/>
      <c r="L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Z2466" s="43"/>
      <c r="BA2466" s="43"/>
      <c r="BB2466" s="43"/>
      <c r="BC2466" s="43"/>
      <c r="BD2466" s="43"/>
      <c r="BE2466" s="43"/>
      <c r="BG2466" s="43"/>
      <c r="BH2466" s="43"/>
      <c r="BI2466" s="43"/>
      <c r="BJ2466" s="43"/>
      <c r="BK2466" s="43"/>
      <c r="BL2466" s="43"/>
      <c r="BN2466" s="43"/>
      <c r="BO2466" s="43"/>
      <c r="BP2466" s="43"/>
      <c r="BQ2466" s="43"/>
      <c r="BR2466" s="43"/>
      <c r="BS2466" s="43"/>
      <c r="BU2466" s="43"/>
      <c r="BV2466" s="43"/>
      <c r="BW2466" s="43"/>
      <c r="BX2466" s="43"/>
      <c r="BY2466" s="43"/>
      <c r="BZ2466" s="43"/>
      <c r="CB2466" s="43"/>
      <c r="CC2466" s="43"/>
      <c r="CD2466" s="43"/>
      <c r="CE2466" s="43"/>
      <c r="CF2466" s="43"/>
      <c r="CG2466" s="43"/>
      <c r="CI2466" s="43"/>
      <c r="CJ2466" s="43"/>
      <c r="CK2466" s="43"/>
      <c r="CL2466" s="43"/>
      <c r="CM2466" s="43"/>
      <c r="CN2466" s="43"/>
      <c r="CP2466" s="43"/>
      <c r="CQ2466" s="43"/>
      <c r="CR2466" s="43"/>
      <c r="CS2466" s="43"/>
      <c r="CT2466" s="43"/>
      <c r="CU2466" s="43"/>
      <c r="CW2466" s="43"/>
      <c r="CX2466" s="43"/>
    </row>
    <row r="2467" spans="8:102" ht="11.1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Z2467" s="2"/>
      <c r="BA2467" s="2"/>
      <c r="BB2467" s="2"/>
      <c r="BC2467" s="2"/>
      <c r="BD2467" s="2"/>
      <c r="BE2467" s="2"/>
      <c r="BG2467" s="2"/>
      <c r="BH2467" s="2"/>
      <c r="BI2467" s="2"/>
      <c r="BJ2467" s="2"/>
      <c r="BK2467" s="2"/>
      <c r="BL2467" s="2"/>
      <c r="BN2467" s="2"/>
      <c r="BO2467" s="2"/>
      <c r="BP2467" s="2"/>
      <c r="BQ2467" s="2"/>
      <c r="BR2467" s="2"/>
      <c r="BS2467" s="2"/>
      <c r="BU2467" s="2"/>
      <c r="BV2467" s="2"/>
      <c r="BW2467" s="2"/>
      <c r="BX2467" s="2"/>
      <c r="BY2467" s="2"/>
      <c r="BZ2467" s="2"/>
      <c r="CB2467" s="2"/>
      <c r="CC2467" s="2"/>
      <c r="CD2467" s="2"/>
      <c r="CE2467" s="2"/>
      <c r="CF2467" s="2"/>
      <c r="CG2467" s="2"/>
      <c r="CI2467" s="2"/>
      <c r="CJ2467" s="2"/>
      <c r="CK2467" s="2"/>
      <c r="CL2467" s="2"/>
      <c r="CM2467" s="2"/>
      <c r="CN2467" s="2"/>
      <c r="CP2467" s="2"/>
      <c r="CQ2467" s="2"/>
      <c r="CR2467" s="2"/>
      <c r="CS2467" s="2"/>
      <c r="CT2467" s="2"/>
      <c r="CU2467" s="2"/>
      <c r="CW2467" s="2"/>
      <c r="CX2467" s="2"/>
    </row>
    <row r="2468" spans="8:102" ht="11.1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Q2468" s="2"/>
      <c r="AR2468" s="2"/>
      <c r="AS2468" s="2"/>
      <c r="AT2468" s="2"/>
      <c r="AV2468" s="2"/>
      <c r="AX2468" s="2"/>
      <c r="AZ2468" s="2"/>
      <c r="BA2468" s="2"/>
      <c r="BB2468" s="2"/>
      <c r="BC2468" s="2"/>
      <c r="BD2468" s="2"/>
      <c r="BE2468" s="2"/>
      <c r="BG2468" s="2"/>
      <c r="BH2468" s="2"/>
      <c r="BI2468" s="2"/>
      <c r="BJ2468" s="2"/>
      <c r="BL2468" s="2"/>
      <c r="BN2468" s="2"/>
      <c r="BO2468" s="2"/>
      <c r="BP2468" s="2"/>
      <c r="BQ2468" s="2"/>
      <c r="BR2468" s="2"/>
      <c r="BS2468" s="2"/>
      <c r="BU2468" s="2"/>
      <c r="BV2468" s="2"/>
      <c r="BW2468" s="2"/>
      <c r="BX2468" s="2"/>
      <c r="BY2468" s="2"/>
      <c r="BZ2468" s="2"/>
      <c r="CB2468" s="2"/>
      <c r="CD2468" s="2"/>
      <c r="CE2468" s="2"/>
      <c r="CF2468" s="2"/>
      <c r="CG2468" s="2"/>
      <c r="CI2468" s="2"/>
      <c r="CJ2468" s="2"/>
      <c r="CK2468" s="2"/>
      <c r="CL2468" s="2"/>
      <c r="CM2468" s="2"/>
      <c r="CN2468" s="2"/>
      <c r="CP2468" s="2"/>
      <c r="CQ2468" s="2"/>
      <c r="CR2468" s="2"/>
      <c r="CW2468" s="2"/>
      <c r="CX2468" s="2"/>
    </row>
    <row r="2469" spans="8:102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Q2469" s="2"/>
      <c r="AR2469" s="2"/>
      <c r="AS2469" s="2"/>
      <c r="AT2469" s="2"/>
      <c r="AV2469" s="2"/>
      <c r="AX2469" s="2"/>
      <c r="AZ2469" s="2"/>
      <c r="BA2469" s="2"/>
      <c r="BB2469" s="2"/>
      <c r="BC2469" s="2"/>
      <c r="BD2469" s="2"/>
      <c r="BE2469" s="2"/>
      <c r="BG2469" s="2"/>
      <c r="BH2469" s="2"/>
      <c r="BI2469" s="2"/>
      <c r="BJ2469" s="2"/>
      <c r="BL2469" s="2"/>
      <c r="BN2469" s="2"/>
      <c r="BO2469" s="2"/>
      <c r="BP2469" s="2"/>
      <c r="BQ2469" s="2"/>
      <c r="BR2469" s="2"/>
      <c r="BS2469" s="2"/>
      <c r="BU2469" s="2"/>
      <c r="BV2469" s="2"/>
      <c r="BW2469" s="2"/>
      <c r="BX2469" s="2"/>
      <c r="BY2469" s="2"/>
      <c r="BZ2469" s="2"/>
      <c r="CB2469" s="2"/>
      <c r="CD2469" s="2"/>
      <c r="CE2469" s="2"/>
      <c r="CF2469" s="2"/>
      <c r="CG2469" s="2"/>
      <c r="CI2469" s="2"/>
      <c r="CJ2469" s="2"/>
      <c r="CK2469" s="2"/>
      <c r="CL2469" s="2"/>
      <c r="CM2469" s="2"/>
      <c r="CN2469" s="2"/>
      <c r="CP2469" s="2"/>
      <c r="CQ2469" s="2"/>
      <c r="CR2469" s="2"/>
      <c r="CW2469" s="2"/>
      <c r="CX2469" s="2"/>
    </row>
    <row r="2470" spans="8:102" ht="12.95" customHeight="1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N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N2470" s="2"/>
      <c r="CR2470" s="2"/>
      <c r="CW2470" s="2"/>
      <c r="CX2470" s="2"/>
    </row>
    <row r="2471" spans="8:102" ht="12.95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F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N2471" s="2"/>
      <c r="CR2471" s="2"/>
      <c r="CW2471" s="2"/>
      <c r="CX2471" s="2"/>
    </row>
    <row r="2472" spans="8:102" ht="12.95" customHeight="1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F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N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H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H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X2478" s="2"/>
      <c r="Y2478" s="2"/>
      <c r="Z2478" s="2"/>
      <c r="AA2478" s="2"/>
      <c r="AD2478" s="2"/>
      <c r="AE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V2479" s="2"/>
      <c r="W2479" s="2"/>
      <c r="Y2479" s="2"/>
      <c r="AA2479" s="2"/>
      <c r="AD2479" s="2"/>
      <c r="AE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N2480" s="2"/>
      <c r="O2480" s="2"/>
      <c r="P2480" s="2"/>
      <c r="Q2480" s="2"/>
      <c r="R2480" s="2"/>
      <c r="S2480" s="2"/>
      <c r="T2480" s="2"/>
      <c r="V2480" s="2"/>
      <c r="W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I2481" s="2"/>
      <c r="J2481" s="2"/>
      <c r="K2481" s="2"/>
      <c r="N2481" s="2"/>
      <c r="O2481" s="2"/>
      <c r="P2481" s="2"/>
      <c r="Q2481" s="2"/>
      <c r="R2481" s="2"/>
      <c r="S2481" s="2"/>
      <c r="T2481" s="2"/>
      <c r="V2481" s="2"/>
      <c r="W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O2482" s="2"/>
      <c r="S2482" s="2"/>
      <c r="T2482" s="2"/>
      <c r="V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S2483" s="2"/>
      <c r="T2483" s="2"/>
      <c r="V2483" s="2"/>
      <c r="Y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S2484" s="2"/>
      <c r="T2484" s="2"/>
      <c r="V2484" s="2"/>
      <c r="Y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J2484" s="2"/>
      <c r="BL2484" s="2"/>
      <c r="BO2484" s="2"/>
      <c r="BP2484" s="2"/>
      <c r="BQ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S2485" s="2"/>
      <c r="T2485" s="2"/>
      <c r="V2485" s="2"/>
      <c r="Y2485" s="2"/>
      <c r="AG2485" s="2"/>
      <c r="AJ2485" s="2"/>
      <c r="AK2485" s="2"/>
      <c r="AM2485" s="2"/>
      <c r="AO2485" s="2"/>
      <c r="AP2485" s="2"/>
      <c r="AZ2485" s="2"/>
      <c r="BA2485" s="2"/>
      <c r="BH2485" s="2"/>
      <c r="BO2485" s="2"/>
      <c r="BP2485" s="2"/>
      <c r="CD2485" s="2"/>
      <c r="CE2485" s="2"/>
      <c r="CF2485" s="2"/>
      <c r="CW2485" s="2"/>
      <c r="CX2485" s="2"/>
    </row>
    <row r="2486" spans="8:128" x14ac:dyDescent="0.2">
      <c r="AG2486" s="2"/>
      <c r="AK2486" s="2"/>
      <c r="AM2486" s="2"/>
      <c r="AP2486" s="2"/>
      <c r="AZ2486" s="2"/>
      <c r="BA2486" s="2"/>
      <c r="BO2486" s="2"/>
      <c r="BP2486" s="2"/>
      <c r="CD2486" s="2"/>
      <c r="CE2486" s="2"/>
      <c r="CF2486" s="2"/>
      <c r="CW2486" s="2"/>
    </row>
    <row r="2487" spans="8:128" x14ac:dyDescent="0.2">
      <c r="H2487" s="47"/>
      <c r="I2487" s="47"/>
      <c r="J2487" s="47"/>
      <c r="K2487" s="47"/>
      <c r="L2487" s="47"/>
      <c r="M2487" s="47"/>
      <c r="N2487" s="47"/>
      <c r="O2487" s="47"/>
      <c r="P2487" s="47"/>
      <c r="Q2487" s="47"/>
      <c r="R2487" s="47"/>
      <c r="S2487" s="47"/>
      <c r="T2487" s="47"/>
      <c r="U2487" s="47"/>
      <c r="V2487" s="47"/>
      <c r="W2487" s="47"/>
      <c r="X2487" s="47"/>
      <c r="Y2487" s="47"/>
      <c r="Z2487" s="47"/>
      <c r="AA2487" s="47"/>
      <c r="AB2487" s="47"/>
      <c r="AC2487" s="47"/>
      <c r="AD2487" s="47"/>
      <c r="AE2487" s="47"/>
      <c r="AF2487" s="47"/>
      <c r="AG2487" s="47"/>
      <c r="AH2487" s="47"/>
      <c r="AI2487" s="47"/>
      <c r="AJ2487" s="47"/>
      <c r="AK2487" s="47"/>
      <c r="AL2487" s="47"/>
      <c r="AM2487" s="47"/>
      <c r="AN2487" s="47"/>
      <c r="AO2487" s="47"/>
      <c r="AP2487" s="47"/>
      <c r="AQ2487" s="47"/>
      <c r="AR2487" s="47"/>
      <c r="AS2487" s="47"/>
      <c r="AT2487" s="47"/>
      <c r="AU2487" s="47"/>
      <c r="AV2487" s="47"/>
      <c r="AW2487" s="47"/>
      <c r="AX2487" s="47"/>
      <c r="AY2487" s="47"/>
      <c r="AZ2487" s="47"/>
      <c r="BA2487" s="47"/>
      <c r="BB2487" s="47"/>
      <c r="BC2487" s="47"/>
      <c r="BD2487" s="47"/>
      <c r="BE2487" s="47"/>
      <c r="BF2487" s="47"/>
      <c r="BG2487" s="47"/>
      <c r="BH2487" s="47"/>
      <c r="BI2487" s="47"/>
      <c r="BJ2487" s="47"/>
      <c r="BK2487" s="47"/>
      <c r="BL2487" s="47"/>
      <c r="BM2487" s="47"/>
      <c r="BN2487" s="47"/>
      <c r="BO2487" s="47"/>
      <c r="BP2487" s="47"/>
      <c r="BQ2487" s="47"/>
      <c r="BR2487" s="47"/>
      <c r="BS2487" s="47"/>
      <c r="BT2487" s="47"/>
      <c r="BU2487" s="47"/>
      <c r="BV2487" s="47"/>
      <c r="BW2487" s="47"/>
      <c r="BX2487" s="47"/>
      <c r="BY2487" s="47"/>
      <c r="BZ2487" s="47"/>
      <c r="CA2487" s="47"/>
      <c r="CB2487" s="47"/>
      <c r="CC2487" s="47"/>
      <c r="CD2487" s="47"/>
      <c r="CE2487" s="47"/>
      <c r="CF2487" s="47"/>
      <c r="CG2487" s="47"/>
      <c r="CH2487" s="47"/>
      <c r="CI2487" s="47"/>
      <c r="CJ2487" s="47"/>
      <c r="CK2487" s="47"/>
      <c r="CL2487" s="47"/>
      <c r="CM2487" s="47"/>
      <c r="CN2487" s="47"/>
      <c r="CO2487" s="47"/>
      <c r="CP2487" s="47"/>
      <c r="CQ2487" s="47"/>
      <c r="CR2487" s="47"/>
      <c r="CS2487" s="47"/>
      <c r="CT2487" s="47"/>
      <c r="CU2487" s="47"/>
      <c r="CV2487" s="47"/>
      <c r="CW2487" s="47"/>
      <c r="CX2487" s="47"/>
      <c r="CY2487" s="47">
        <f t="shared" ref="CY2487:DG2487" si="10">SUM(CY2467:CY2486)</f>
        <v>0</v>
      </c>
      <c r="CZ2487" s="47">
        <f t="shared" si="10"/>
        <v>0</v>
      </c>
      <c r="DA2487" s="47">
        <f t="shared" si="10"/>
        <v>0</v>
      </c>
      <c r="DB2487" s="47">
        <f t="shared" si="10"/>
        <v>0</v>
      </c>
      <c r="DC2487" s="47">
        <f t="shared" si="10"/>
        <v>0</v>
      </c>
      <c r="DD2487" s="47">
        <f t="shared" si="10"/>
        <v>0</v>
      </c>
      <c r="DE2487" s="47">
        <f t="shared" si="10"/>
        <v>0</v>
      </c>
      <c r="DF2487" s="47">
        <f t="shared" si="10"/>
        <v>0</v>
      </c>
      <c r="DG2487" s="47">
        <f t="shared" si="10"/>
        <v>0</v>
      </c>
      <c r="DH2487" s="47"/>
      <c r="DI2487" s="47"/>
      <c r="DJ2487" s="47"/>
      <c r="DK2487" s="47"/>
      <c r="DL2487" s="47"/>
      <c r="DM2487" s="47"/>
      <c r="DN2487" s="47"/>
      <c r="DO2487" s="47"/>
      <c r="DP2487" s="47"/>
      <c r="DQ2487" s="47"/>
      <c r="DR2487" s="47"/>
      <c r="DS2487" s="47"/>
      <c r="DT2487" s="47"/>
      <c r="DU2487" s="47"/>
      <c r="DV2487" s="47"/>
      <c r="DW2487" s="47"/>
      <c r="DX2487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6"/>
  <sheetViews>
    <sheetView showGridLines="0" topLeftCell="A19" zoomScale="120" zoomScaleNormal="120" workbookViewId="0">
      <selection activeCell="C37" sqref="C37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431"/>
      <c r="B1" s="431"/>
      <c r="C1" s="431"/>
      <c r="D1" s="431"/>
      <c r="E1" s="431"/>
      <c r="F1" s="431"/>
    </row>
    <row r="2" spans="1:6" x14ac:dyDescent="0.2">
      <c r="A2" s="484" t="s">
        <v>313</v>
      </c>
      <c r="B2" s="484"/>
      <c r="C2" s="484"/>
      <c r="D2" s="484"/>
      <c r="E2" s="484"/>
      <c r="F2" s="484"/>
    </row>
    <row r="3" spans="1:6" x14ac:dyDescent="0.2">
      <c r="A3" s="484" t="s">
        <v>59</v>
      </c>
      <c r="B3" s="484"/>
      <c r="C3" s="484"/>
      <c r="D3" s="484"/>
      <c r="E3" s="484"/>
      <c r="F3" s="484"/>
    </row>
    <row r="4" spans="1:6" x14ac:dyDescent="0.2">
      <c r="A4" s="484" t="s">
        <v>130</v>
      </c>
      <c r="B4" s="484"/>
      <c r="C4" s="484"/>
      <c r="D4" s="484"/>
      <c r="E4" s="484"/>
      <c r="F4" s="484"/>
    </row>
    <row r="5" spans="1:6" x14ac:dyDescent="0.2">
      <c r="A5" s="484" t="s">
        <v>135</v>
      </c>
      <c r="B5" s="484"/>
      <c r="C5" s="484"/>
      <c r="D5" s="484"/>
      <c r="E5" s="484"/>
      <c r="F5" s="484"/>
    </row>
    <row r="6" spans="1:6" x14ac:dyDescent="0.2">
      <c r="A6" s="432" t="s">
        <v>141</v>
      </c>
      <c r="B6" s="433"/>
      <c r="C6" s="433"/>
      <c r="D6" s="433"/>
      <c r="E6" s="433"/>
      <c r="F6" s="433"/>
    </row>
    <row r="7" spans="1:6" x14ac:dyDescent="0.2">
      <c r="A7" s="484" t="s">
        <v>124</v>
      </c>
      <c r="B7" s="484"/>
      <c r="C7" s="484"/>
      <c r="D7" s="484"/>
      <c r="E7" s="484"/>
      <c r="F7" s="484"/>
    </row>
    <row r="8" spans="1:6" x14ac:dyDescent="0.2">
      <c r="A8" s="433" t="s">
        <v>401</v>
      </c>
      <c r="B8" s="433"/>
      <c r="C8" s="433"/>
      <c r="D8" s="433"/>
      <c r="E8" s="433"/>
      <c r="F8" s="433"/>
    </row>
    <row r="9" spans="1:6" ht="13.5" thickBot="1" x14ac:dyDescent="0.25">
      <c r="A9" s="434"/>
      <c r="B9" s="434"/>
      <c r="C9" s="434"/>
      <c r="D9" s="435"/>
      <c r="E9" s="434"/>
      <c r="F9" s="434"/>
    </row>
    <row r="10" spans="1:6" x14ac:dyDescent="0.2">
      <c r="A10" s="482" t="s">
        <v>63</v>
      </c>
      <c r="B10" s="476" t="s">
        <v>64</v>
      </c>
      <c r="C10" s="436" t="s">
        <v>65</v>
      </c>
      <c r="D10" s="437" t="s">
        <v>66</v>
      </c>
      <c r="E10" s="438" t="s">
        <v>67</v>
      </c>
      <c r="F10" s="478" t="s">
        <v>17</v>
      </c>
    </row>
    <row r="11" spans="1:6" ht="13.5" thickBot="1" x14ac:dyDescent="0.25">
      <c r="A11" s="483"/>
      <c r="B11" s="477"/>
      <c r="C11" s="439" t="s">
        <v>68</v>
      </c>
      <c r="D11" s="440" t="s">
        <v>69</v>
      </c>
      <c r="E11" s="441" t="s">
        <v>70</v>
      </c>
      <c r="F11" s="479"/>
    </row>
    <row r="12" spans="1:6" x14ac:dyDescent="0.2">
      <c r="A12" s="442">
        <v>51</v>
      </c>
      <c r="B12" s="361" t="s">
        <v>71</v>
      </c>
      <c r="C12" s="174">
        <f>SUM(C13+C16+C18)</f>
        <v>12915.22</v>
      </c>
      <c r="D12" s="174">
        <f>SUM(D13+D16+D18)</f>
        <v>4062.5774999999999</v>
      </c>
      <c r="E12" s="174">
        <f>SUM(E13+E16+E18)</f>
        <v>0</v>
      </c>
      <c r="F12" s="174">
        <f>SUM(F13+F16+F18)</f>
        <v>16977.8</v>
      </c>
    </row>
    <row r="13" spans="1:6" x14ac:dyDescent="0.2">
      <c r="A13" s="287">
        <v>511</v>
      </c>
      <c r="B13" s="443" t="s">
        <v>153</v>
      </c>
      <c r="C13" s="163">
        <f>SUM(C14:C15)</f>
        <v>11302.55</v>
      </c>
      <c r="D13" s="163">
        <f>SUM(D14:D15)</f>
        <v>3525</v>
      </c>
      <c r="E13" s="163">
        <f>SUM(E14:E15)</f>
        <v>0</v>
      </c>
      <c r="F13" s="163">
        <f>SUM(F14:F15)</f>
        <v>14827.55</v>
      </c>
    </row>
    <row r="14" spans="1:6" x14ac:dyDescent="0.2">
      <c r="A14" s="444">
        <v>51101</v>
      </c>
      <c r="B14" s="256" t="s">
        <v>72</v>
      </c>
      <c r="C14" s="164">
        <v>10575</v>
      </c>
      <c r="D14" s="164">
        <f>'[1]GESTION DE COOP'!$I$16*3</f>
        <v>3525</v>
      </c>
      <c r="E14" s="164"/>
      <c r="F14" s="164">
        <f>+'[2]GESTION DE COOP'!$L$16</f>
        <v>14100</v>
      </c>
    </row>
    <row r="15" spans="1:6" x14ac:dyDescent="0.2">
      <c r="A15" s="444">
        <v>51103</v>
      </c>
      <c r="B15" s="192" t="s">
        <v>73</v>
      </c>
      <c r="C15" s="164">
        <v>727.55</v>
      </c>
      <c r="D15" s="164"/>
      <c r="E15" s="164"/>
      <c r="F15" s="164">
        <f>+'[2]GESTION DE COOP'!$M$16</f>
        <v>727.55</v>
      </c>
    </row>
    <row r="16" spans="1:6" x14ac:dyDescent="0.2">
      <c r="A16" s="287">
        <v>514</v>
      </c>
      <c r="B16" s="361" t="s">
        <v>76</v>
      </c>
      <c r="C16" s="163">
        <f>SUM(C17)</f>
        <v>898.86</v>
      </c>
      <c r="D16" s="163">
        <f t="shared" ref="D16:F16" si="0">SUM(D17)</f>
        <v>299.64</v>
      </c>
      <c r="E16" s="163">
        <f t="shared" si="0"/>
        <v>0</v>
      </c>
      <c r="F16" s="163">
        <f t="shared" si="0"/>
        <v>1198.5</v>
      </c>
    </row>
    <row r="17" spans="1:7" x14ac:dyDescent="0.2">
      <c r="A17" s="191">
        <v>51401</v>
      </c>
      <c r="B17" s="192" t="s">
        <v>77</v>
      </c>
      <c r="C17" s="164">
        <v>898.86</v>
      </c>
      <c r="D17" s="164">
        <v>299.64</v>
      </c>
      <c r="E17" s="164"/>
      <c r="F17" s="164">
        <f>+'[2]GESTION DE COOP'!$L$20+'[2]GESTION DE COOP'!$L$22</f>
        <v>1198.5</v>
      </c>
    </row>
    <row r="18" spans="1:7" x14ac:dyDescent="0.2">
      <c r="A18" s="287">
        <v>515</v>
      </c>
      <c r="B18" s="288" t="s">
        <v>78</v>
      </c>
      <c r="C18" s="163">
        <f>SUM(C19:C19)</f>
        <v>713.81</v>
      </c>
      <c r="D18" s="163">
        <f>SUM(D19:D19)</f>
        <v>237.9375</v>
      </c>
      <c r="E18" s="163">
        <f>SUM(E19:E19)</f>
        <v>0</v>
      </c>
      <c r="F18" s="163">
        <f>SUM(F19:F19)</f>
        <v>951.75</v>
      </c>
    </row>
    <row r="19" spans="1:7" x14ac:dyDescent="0.2">
      <c r="A19" s="191">
        <v>51501</v>
      </c>
      <c r="B19" s="192" t="s">
        <v>77</v>
      </c>
      <c r="C19" s="164">
        <v>713.81</v>
      </c>
      <c r="D19" s="164">
        <f>'[1]GESTION DE COOP'!$J$16*3</f>
        <v>237.9375</v>
      </c>
      <c r="E19" s="164"/>
      <c r="F19" s="164">
        <f>+'[2]GESTION DE COOP'!$L$21</f>
        <v>951.75</v>
      </c>
    </row>
    <row r="20" spans="1:7" x14ac:dyDescent="0.2">
      <c r="A20" s="287">
        <v>54</v>
      </c>
      <c r="B20" s="288" t="s">
        <v>80</v>
      </c>
      <c r="C20" s="163">
        <f>SUM(C21+C26+C29)</f>
        <v>810</v>
      </c>
      <c r="D20" s="163">
        <f t="shared" ref="D20:F20" si="1">SUM(D21+D26+D29)</f>
        <v>0</v>
      </c>
      <c r="E20" s="163">
        <f t="shared" si="1"/>
        <v>0</v>
      </c>
      <c r="F20" s="163">
        <f t="shared" si="1"/>
        <v>810</v>
      </c>
    </row>
    <row r="21" spans="1:7" x14ac:dyDescent="0.2">
      <c r="A21" s="287">
        <v>541</v>
      </c>
      <c r="B21" s="288" t="s">
        <v>164</v>
      </c>
      <c r="C21" s="163">
        <f>SUM(C22:C25)</f>
        <v>510</v>
      </c>
      <c r="D21" s="163">
        <f>SUM(D22:D25)</f>
        <v>0</v>
      </c>
      <c r="E21" s="163">
        <f>SUM(E22:E25)</f>
        <v>0</v>
      </c>
      <c r="F21" s="163">
        <f>SUM(F22:F25)</f>
        <v>510</v>
      </c>
      <c r="G21" s="39"/>
    </row>
    <row r="22" spans="1:7" x14ac:dyDescent="0.2">
      <c r="A22" s="191">
        <v>54101</v>
      </c>
      <c r="B22" s="192" t="s">
        <v>81</v>
      </c>
      <c r="C22" s="164">
        <v>350</v>
      </c>
      <c r="D22" s="164"/>
      <c r="E22" s="163"/>
      <c r="F22" s="164">
        <f t="shared" ref="F22:F28" si="2">SUM(C22:E22)</f>
        <v>350</v>
      </c>
      <c r="G22" s="39"/>
    </row>
    <row r="23" spans="1:7" x14ac:dyDescent="0.2">
      <c r="A23" s="191">
        <v>54105</v>
      </c>
      <c r="B23" s="192" t="s">
        <v>84</v>
      </c>
      <c r="C23" s="164">
        <v>55</v>
      </c>
      <c r="D23" s="164"/>
      <c r="E23" s="164"/>
      <c r="F23" s="164">
        <f t="shared" si="2"/>
        <v>55</v>
      </c>
      <c r="G23" s="40"/>
    </row>
    <row r="24" spans="1:7" x14ac:dyDescent="0.2">
      <c r="A24" s="191">
        <v>54114</v>
      </c>
      <c r="B24" s="192" t="s">
        <v>88</v>
      </c>
      <c r="C24" s="164">
        <v>85</v>
      </c>
      <c r="D24" s="164"/>
      <c r="E24" s="164"/>
      <c r="F24" s="164">
        <f t="shared" si="2"/>
        <v>85</v>
      </c>
      <c r="G24" s="40"/>
    </row>
    <row r="25" spans="1:7" x14ac:dyDescent="0.2">
      <c r="A25" s="191">
        <v>54115</v>
      </c>
      <c r="B25" s="192" t="s">
        <v>89</v>
      </c>
      <c r="C25" s="164">
        <v>20</v>
      </c>
      <c r="D25" s="164"/>
      <c r="E25" s="164"/>
      <c r="F25" s="164">
        <f t="shared" si="2"/>
        <v>20</v>
      </c>
      <c r="G25" s="40"/>
    </row>
    <row r="26" spans="1:7" x14ac:dyDescent="0.2">
      <c r="A26" s="287">
        <v>543</v>
      </c>
      <c r="B26" s="288" t="s">
        <v>155</v>
      </c>
      <c r="C26" s="163">
        <f>SUM(C27:C28)</f>
        <v>200</v>
      </c>
      <c r="D26" s="163">
        <f>SUM(D27:D28)</f>
        <v>0</v>
      </c>
      <c r="E26" s="163">
        <f>SUM(E27:E28)</f>
        <v>0</v>
      </c>
      <c r="F26" s="163">
        <f>SUM(F27:F28)</f>
        <v>200</v>
      </c>
      <c r="G26" s="39"/>
    </row>
    <row r="27" spans="1:7" x14ac:dyDescent="0.2">
      <c r="A27" s="191">
        <v>54301</v>
      </c>
      <c r="B27" s="192" t="s">
        <v>148</v>
      </c>
      <c r="C27" s="164">
        <v>100</v>
      </c>
      <c r="D27" s="164"/>
      <c r="E27" s="164"/>
      <c r="F27" s="164">
        <f t="shared" si="2"/>
        <v>100</v>
      </c>
      <c r="G27" s="39"/>
    </row>
    <row r="28" spans="1:7" x14ac:dyDescent="0.2">
      <c r="A28" s="191">
        <v>54313</v>
      </c>
      <c r="B28" s="192" t="s">
        <v>128</v>
      </c>
      <c r="C28" s="164">
        <v>100</v>
      </c>
      <c r="D28" s="164"/>
      <c r="E28" s="164"/>
      <c r="F28" s="164">
        <f t="shared" si="2"/>
        <v>100</v>
      </c>
      <c r="G28" s="40"/>
    </row>
    <row r="29" spans="1:7" x14ac:dyDescent="0.2">
      <c r="A29" s="287">
        <v>544</v>
      </c>
      <c r="B29" s="288" t="s">
        <v>156</v>
      </c>
      <c r="C29" s="163">
        <f>SUM(C30)</f>
        <v>100</v>
      </c>
      <c r="D29" s="163">
        <f t="shared" ref="D29:F29" si="3">SUM(D30)</f>
        <v>0</v>
      </c>
      <c r="E29" s="163">
        <f t="shared" si="3"/>
        <v>0</v>
      </c>
      <c r="F29" s="163">
        <f t="shared" si="3"/>
        <v>100</v>
      </c>
      <c r="G29" s="40"/>
    </row>
    <row r="30" spans="1:7" x14ac:dyDescent="0.2">
      <c r="A30" s="191">
        <v>54401</v>
      </c>
      <c r="B30" s="192" t="s">
        <v>101</v>
      </c>
      <c r="C30" s="164">
        <v>100</v>
      </c>
      <c r="D30" s="164"/>
      <c r="E30" s="164"/>
      <c r="F30" s="164">
        <f>SUM(C30:E30)</f>
        <v>100</v>
      </c>
      <c r="G30" s="40"/>
    </row>
    <row r="31" spans="1:7" x14ac:dyDescent="0.2">
      <c r="A31" s="287">
        <v>55</v>
      </c>
      <c r="B31" s="288" t="s">
        <v>104</v>
      </c>
      <c r="C31" s="163">
        <f>SUM(C32)</f>
        <v>110</v>
      </c>
      <c r="D31" s="163">
        <f t="shared" ref="D31:F31" si="4">SUM(D32)</f>
        <v>0</v>
      </c>
      <c r="E31" s="163">
        <f t="shared" si="4"/>
        <v>0</v>
      </c>
      <c r="F31" s="163">
        <f t="shared" si="4"/>
        <v>110</v>
      </c>
      <c r="G31" s="40"/>
    </row>
    <row r="32" spans="1:7" x14ac:dyDescent="0.2">
      <c r="A32" s="287">
        <v>556</v>
      </c>
      <c r="B32" s="288" t="s">
        <v>158</v>
      </c>
      <c r="C32" s="163">
        <f>SUM(C33:C33)</f>
        <v>110</v>
      </c>
      <c r="D32" s="163">
        <f>SUM(D33:D33)</f>
        <v>0</v>
      </c>
      <c r="E32" s="163">
        <f>SUM(E33:E33)</f>
        <v>0</v>
      </c>
      <c r="F32" s="163">
        <f>SUM(F33:F33)</f>
        <v>110</v>
      </c>
      <c r="G32" s="40"/>
    </row>
    <row r="33" spans="1:7" x14ac:dyDescent="0.2">
      <c r="A33" s="191">
        <v>55601</v>
      </c>
      <c r="B33" s="192" t="s">
        <v>105</v>
      </c>
      <c r="C33" s="164">
        <v>110</v>
      </c>
      <c r="D33" s="164"/>
      <c r="E33" s="164"/>
      <c r="F33" s="164">
        <f t="shared" ref="F33" si="5">SUM(C33:E33)</f>
        <v>110</v>
      </c>
      <c r="G33" s="40"/>
    </row>
    <row r="34" spans="1:7" x14ac:dyDescent="0.2">
      <c r="A34" s="287">
        <v>61</v>
      </c>
      <c r="B34" s="288" t="s">
        <v>110</v>
      </c>
      <c r="C34" s="163">
        <f>SUM(C35)</f>
        <v>350</v>
      </c>
      <c r="D34" s="163">
        <f t="shared" ref="D34:F34" si="6">SUM(D35)</f>
        <v>0</v>
      </c>
      <c r="E34" s="163">
        <f t="shared" si="6"/>
        <v>0</v>
      </c>
      <c r="F34" s="163">
        <f t="shared" si="6"/>
        <v>350</v>
      </c>
      <c r="G34" s="40"/>
    </row>
    <row r="35" spans="1:7" x14ac:dyDescent="0.2">
      <c r="A35" s="287">
        <v>611</v>
      </c>
      <c r="B35" s="288" t="s">
        <v>165</v>
      </c>
      <c r="C35" s="163">
        <f>SUM(C36+C37)</f>
        <v>350</v>
      </c>
      <c r="D35" s="163">
        <f t="shared" ref="D35:F35" si="7">SUM(D36+D37)</f>
        <v>0</v>
      </c>
      <c r="E35" s="163">
        <f t="shared" si="7"/>
        <v>0</v>
      </c>
      <c r="F35" s="163">
        <f t="shared" si="7"/>
        <v>350</v>
      </c>
      <c r="G35" s="40"/>
    </row>
    <row r="36" spans="1:7" x14ac:dyDescent="0.2">
      <c r="A36" s="191">
        <v>61101</v>
      </c>
      <c r="B36" s="192" t="s">
        <v>112</v>
      </c>
      <c r="C36" s="164">
        <v>250</v>
      </c>
      <c r="D36" s="164"/>
      <c r="E36" s="164"/>
      <c r="F36" s="164">
        <f t="shared" ref="F36:F37" si="8">SUM(C36:E36)</f>
        <v>250</v>
      </c>
      <c r="G36" s="40"/>
    </row>
    <row r="37" spans="1:7" x14ac:dyDescent="0.2">
      <c r="A37" s="191">
        <v>61199</v>
      </c>
      <c r="B37" s="192" t="s">
        <v>115</v>
      </c>
      <c r="C37" s="164">
        <v>100</v>
      </c>
      <c r="D37" s="164"/>
      <c r="E37" s="164"/>
      <c r="F37" s="164">
        <f t="shared" si="8"/>
        <v>100</v>
      </c>
      <c r="G37" s="40"/>
    </row>
    <row r="38" spans="1:7" x14ac:dyDescent="0.2">
      <c r="A38" s="191"/>
      <c r="B38" s="288" t="s">
        <v>119</v>
      </c>
      <c r="C38" s="163">
        <f>SUM(C12+C20+C31+C34)</f>
        <v>14185.22</v>
      </c>
      <c r="D38" s="163">
        <f>SUM(D12+D20+D31+D34)</f>
        <v>4062.5774999999999</v>
      </c>
      <c r="E38" s="163">
        <f>SUM(E12+E20+E31+E34)</f>
        <v>0</v>
      </c>
      <c r="F38" s="163">
        <f>SUM(F12+F20+F31+F34)</f>
        <v>18247.8</v>
      </c>
      <c r="G38" s="40"/>
    </row>
    <row r="39" spans="1:7" x14ac:dyDescent="0.2">
      <c r="A39" s="191"/>
      <c r="B39" s="192"/>
      <c r="C39" s="164"/>
      <c r="D39" s="164"/>
      <c r="E39" s="164"/>
      <c r="F39" s="164"/>
      <c r="G39" s="40"/>
    </row>
    <row r="40" spans="1:7" x14ac:dyDescent="0.2">
      <c r="A40" s="287"/>
      <c r="B40" s="288" t="s">
        <v>120</v>
      </c>
      <c r="C40" s="163">
        <f>SUM(C12+C20+C31+C34)</f>
        <v>14185.22</v>
      </c>
      <c r="D40" s="163">
        <f>SUM(D12+D20+D31+D34)</f>
        <v>4062.5774999999999</v>
      </c>
      <c r="E40" s="163">
        <f>SUM(E12+E20+E31+E34)</f>
        <v>0</v>
      </c>
      <c r="F40" s="163">
        <f>SUM(F12+F20+F31+F34)</f>
        <v>18247.8</v>
      </c>
      <c r="G40" s="54"/>
    </row>
    <row r="41" spans="1:7" x14ac:dyDescent="0.2">
      <c r="A41" s="287"/>
      <c r="B41" s="288" t="s">
        <v>121</v>
      </c>
      <c r="C41" s="163">
        <f>SUM(C13+C16+C18+C21+C26+C29+C32+C35)</f>
        <v>14185.22</v>
      </c>
      <c r="D41" s="163">
        <f t="shared" ref="D41:F41" si="9">SUM(D13+D16+D18+D21+D26+D29+D32+D35)</f>
        <v>4062.5774999999999</v>
      </c>
      <c r="E41" s="163">
        <f t="shared" si="9"/>
        <v>0</v>
      </c>
      <c r="F41" s="163">
        <f t="shared" si="9"/>
        <v>18247.8</v>
      </c>
      <c r="G41" s="54"/>
    </row>
    <row r="42" spans="1:7" x14ac:dyDescent="0.2">
      <c r="A42" s="287"/>
      <c r="B42" s="288" t="s">
        <v>122</v>
      </c>
      <c r="C42" s="163">
        <f>SUM(C14+C15+C17+C19+C22+C23+C24+C25+C27+C28+C30+C33+C36+C37)</f>
        <v>14185.22</v>
      </c>
      <c r="D42" s="163">
        <f t="shared" ref="D42:F42" si="10">SUM(D14+D15+D17+D19+D22+D23+D24+D25+D27+D28+D30+D33+D36+D37)</f>
        <v>4062.5774999999999</v>
      </c>
      <c r="E42" s="163">
        <f t="shared" si="10"/>
        <v>0</v>
      </c>
      <c r="F42" s="163">
        <f t="shared" si="10"/>
        <v>18247.8</v>
      </c>
      <c r="G42" s="186"/>
    </row>
    <row r="43" spans="1:7" x14ac:dyDescent="0.2">
      <c r="A43" s="445"/>
      <c r="B43" s="216"/>
      <c r="C43" s="216"/>
      <c r="D43" s="216"/>
      <c r="E43" s="216"/>
      <c r="F43" s="216"/>
      <c r="G43" s="40"/>
    </row>
    <row r="44" spans="1:7" x14ac:dyDescent="0.2">
      <c r="A44" s="216"/>
      <c r="B44" s="216"/>
      <c r="C44" s="216"/>
      <c r="D44" s="216"/>
      <c r="E44" s="216"/>
      <c r="F44" s="216"/>
      <c r="G44" s="40"/>
    </row>
    <row r="45" spans="1:7" x14ac:dyDescent="0.2">
      <c r="A45" s="216"/>
      <c r="B45" s="216"/>
      <c r="C45" s="216"/>
      <c r="D45" s="216"/>
      <c r="E45" s="216"/>
      <c r="F45" s="216"/>
      <c r="G45" s="40"/>
    </row>
    <row r="46" spans="1:7" x14ac:dyDescent="0.2">
      <c r="A46" s="216"/>
      <c r="B46" s="216"/>
      <c r="C46" s="216"/>
      <c r="D46" s="216"/>
      <c r="E46" s="216"/>
      <c r="F46" s="216"/>
      <c r="G46" s="40"/>
    </row>
    <row r="47" spans="1:7" x14ac:dyDescent="0.2">
      <c r="A47" s="216"/>
      <c r="B47" s="216"/>
      <c r="C47" s="216"/>
      <c r="D47" s="216"/>
      <c r="E47" s="216"/>
      <c r="F47" s="216"/>
      <c r="G47" s="40"/>
    </row>
    <row r="48" spans="1:7" x14ac:dyDescent="0.2">
      <c r="A48" s="216"/>
      <c r="B48" s="216"/>
      <c r="C48" s="216"/>
      <c r="D48" s="216" t="s">
        <v>303</v>
      </c>
      <c r="E48" s="216"/>
      <c r="F48" s="216"/>
      <c r="G48" s="40"/>
    </row>
    <row r="49" spans="1:7" x14ac:dyDescent="0.2">
      <c r="A49" s="216"/>
      <c r="B49" s="216"/>
      <c r="C49" s="216"/>
      <c r="D49" s="216"/>
      <c r="E49" s="216"/>
      <c r="F49" s="216"/>
      <c r="G49" s="40"/>
    </row>
    <row r="50" spans="1:7" x14ac:dyDescent="0.2">
      <c r="A50" s="216"/>
      <c r="B50" s="216"/>
      <c r="C50" s="216"/>
      <c r="D50" s="216"/>
      <c r="E50" s="216"/>
      <c r="F50" s="216"/>
      <c r="G50" s="40"/>
    </row>
    <row r="51" spans="1:7" x14ac:dyDescent="0.2">
      <c r="A51" s="216"/>
      <c r="B51" s="216"/>
      <c r="C51" s="216"/>
      <c r="D51" s="216"/>
      <c r="E51" s="216"/>
      <c r="F51" s="216"/>
      <c r="G51" s="40"/>
    </row>
    <row r="52" spans="1:7" x14ac:dyDescent="0.2">
      <c r="A52" s="216"/>
      <c r="B52" s="216"/>
      <c r="C52" s="216"/>
      <c r="D52" s="216"/>
      <c r="E52" s="216"/>
      <c r="F52" s="216"/>
      <c r="G52" s="40"/>
    </row>
    <row r="53" spans="1:7" x14ac:dyDescent="0.2">
      <c r="A53" s="216"/>
      <c r="B53" s="216"/>
      <c r="C53" s="216"/>
      <c r="D53" s="216"/>
      <c r="E53" s="216"/>
      <c r="F53" s="216"/>
      <c r="G53" s="40"/>
    </row>
    <row r="54" spans="1:7" x14ac:dyDescent="0.2">
      <c r="A54" s="216"/>
      <c r="B54" s="216"/>
      <c r="C54" s="216"/>
      <c r="D54" s="216"/>
      <c r="E54" s="216"/>
      <c r="F54" s="216"/>
      <c r="G54" s="40"/>
    </row>
    <row r="55" spans="1:7" x14ac:dyDescent="0.2">
      <c r="A55" s="216"/>
      <c r="B55" s="216"/>
      <c r="C55" s="216"/>
      <c r="D55" s="216"/>
      <c r="E55" s="216"/>
      <c r="F55" s="216"/>
      <c r="G55" s="40"/>
    </row>
    <row r="56" spans="1:7" x14ac:dyDescent="0.2">
      <c r="A56" s="216"/>
      <c r="B56" s="216"/>
      <c r="C56" s="216"/>
      <c r="D56" s="216"/>
      <c r="E56" s="216"/>
      <c r="F56" s="216"/>
      <c r="G56" s="40"/>
    </row>
    <row r="57" spans="1:7" x14ac:dyDescent="0.2">
      <c r="A57" s="216"/>
      <c r="B57" s="216"/>
      <c r="C57" s="216"/>
      <c r="D57" s="216"/>
      <c r="E57" s="216"/>
      <c r="F57" s="216"/>
      <c r="G57" s="40"/>
    </row>
    <row r="58" spans="1:7" x14ac:dyDescent="0.2">
      <c r="A58" s="216"/>
      <c r="B58" s="216"/>
      <c r="C58" s="216"/>
      <c r="D58" s="216"/>
      <c r="E58" s="216"/>
      <c r="F58" s="216"/>
      <c r="G58" s="40"/>
    </row>
    <row r="59" spans="1:7" x14ac:dyDescent="0.2">
      <c r="A59" s="216"/>
      <c r="B59" s="216"/>
      <c r="C59" s="216"/>
      <c r="D59" s="216"/>
      <c r="E59" s="216"/>
      <c r="F59" s="216"/>
      <c r="G59" s="40"/>
    </row>
    <row r="60" spans="1:7" x14ac:dyDescent="0.2">
      <c r="A60" s="216"/>
      <c r="B60" s="216"/>
      <c r="C60" s="216"/>
      <c r="D60" s="216"/>
      <c r="E60" s="216"/>
      <c r="F60" s="216"/>
      <c r="G60" s="40"/>
    </row>
    <row r="61" spans="1:7" x14ac:dyDescent="0.2">
      <c r="A61" s="216"/>
      <c r="B61" s="216"/>
      <c r="C61" s="216"/>
      <c r="D61" s="216"/>
      <c r="E61" s="216"/>
      <c r="F61" s="216"/>
      <c r="G61" s="40"/>
    </row>
    <row r="62" spans="1:7" x14ac:dyDescent="0.2">
      <c r="A62" s="216"/>
      <c r="B62" s="216"/>
      <c r="C62" s="216"/>
      <c r="D62" s="216"/>
      <c r="E62" s="216"/>
      <c r="F62" s="216"/>
      <c r="G62" s="40"/>
    </row>
    <row r="63" spans="1:7" x14ac:dyDescent="0.2">
      <c r="A63" s="216"/>
      <c r="B63" s="216"/>
      <c r="C63" s="216"/>
      <c r="D63" s="216"/>
      <c r="E63" s="216"/>
      <c r="F63" s="216"/>
      <c r="G63" s="40"/>
    </row>
    <row r="64" spans="1:7" x14ac:dyDescent="0.2">
      <c r="A64" s="216"/>
      <c r="B64" s="216"/>
      <c r="C64" s="216"/>
      <c r="D64" s="216"/>
      <c r="E64" s="216"/>
      <c r="F64" s="216"/>
      <c r="G64" s="40"/>
    </row>
    <row r="65" spans="1:7" x14ac:dyDescent="0.2">
      <c r="A65" s="216"/>
      <c r="B65" s="216"/>
      <c r="C65" s="216"/>
      <c r="D65" s="216"/>
      <c r="E65" s="216"/>
      <c r="F65" s="216"/>
      <c r="G65" s="40"/>
    </row>
    <row r="66" spans="1:7" x14ac:dyDescent="0.2">
      <c r="A66" s="216"/>
      <c r="B66" s="216"/>
      <c r="C66" s="216"/>
      <c r="D66" s="216"/>
      <c r="E66" s="216"/>
      <c r="F66" s="216"/>
      <c r="G66" s="40"/>
    </row>
    <row r="67" spans="1:7" x14ac:dyDescent="0.2">
      <c r="A67" s="216"/>
      <c r="B67" s="216"/>
      <c r="C67" s="216"/>
      <c r="D67" s="216"/>
      <c r="E67" s="216"/>
      <c r="F67" s="216"/>
      <c r="G67" s="40"/>
    </row>
    <row r="68" spans="1:7" x14ac:dyDescent="0.2">
      <c r="G68" s="40"/>
    </row>
    <row r="69" spans="1:7" x14ac:dyDescent="0.2">
      <c r="G69" s="40"/>
    </row>
    <row r="70" spans="1:7" x14ac:dyDescent="0.2">
      <c r="G70" s="40"/>
    </row>
    <row r="71" spans="1:7" x14ac:dyDescent="0.2">
      <c r="G71" s="40"/>
    </row>
    <row r="84" ht="15" customHeight="1" x14ac:dyDescent="0.2"/>
    <row r="1091" spans="7:7" x14ac:dyDescent="0.2">
      <c r="G1091" s="43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44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2"/>
    </row>
    <row r="1109" spans="7:7" x14ac:dyDescent="0.2">
      <c r="G1109" s="45"/>
    </row>
    <row r="1110" spans="7:7" x14ac:dyDescent="0.2">
      <c r="G1110" s="46"/>
    </row>
    <row r="1111" spans="7:7" x14ac:dyDescent="0.2">
      <c r="G1111" s="45"/>
    </row>
    <row r="1112" spans="7:7" x14ac:dyDescent="0.2">
      <c r="G1112" s="47"/>
    </row>
    <row r="1113" spans="7:7" x14ac:dyDescent="0.2">
      <c r="G1113" s="40"/>
    </row>
    <row r="1114" spans="7:7" x14ac:dyDescent="0.2">
      <c r="G1114" s="39"/>
    </row>
    <row r="1115" spans="7:7" x14ac:dyDescent="0.2">
      <c r="G1115" s="40"/>
    </row>
    <row r="1116" spans="7:7" x14ac:dyDescent="0.2">
      <c r="G1116" s="40"/>
    </row>
    <row r="1117" spans="7:7" x14ac:dyDescent="0.2">
      <c r="G1117" s="40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1121" spans="7:7" x14ac:dyDescent="0.2">
      <c r="G1121" s="39"/>
    </row>
    <row r="1122" spans="7:7" x14ac:dyDescent="0.2">
      <c r="G1122" s="39"/>
    </row>
    <row r="1123" spans="7:7" x14ac:dyDescent="0.2">
      <c r="G1123" s="39"/>
    </row>
    <row r="2465" spans="8:102" ht="11.1" customHeight="1" x14ac:dyDescent="0.2">
      <c r="H2465" s="43"/>
      <c r="I2465" s="43"/>
      <c r="J2465" s="43"/>
      <c r="K2465" s="43"/>
      <c r="L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Z2465" s="43"/>
      <c r="BA2465" s="43"/>
      <c r="BB2465" s="43"/>
      <c r="BC2465" s="43"/>
      <c r="BD2465" s="43"/>
      <c r="BE2465" s="43"/>
      <c r="BG2465" s="43"/>
      <c r="BH2465" s="43"/>
      <c r="BI2465" s="43"/>
      <c r="BJ2465" s="43"/>
      <c r="BK2465" s="43"/>
      <c r="BL2465" s="43"/>
      <c r="BN2465" s="43"/>
      <c r="BO2465" s="43"/>
      <c r="BP2465" s="43"/>
      <c r="BQ2465" s="43"/>
      <c r="BR2465" s="43"/>
      <c r="BS2465" s="43"/>
      <c r="BU2465" s="43"/>
      <c r="BV2465" s="43"/>
      <c r="BW2465" s="43"/>
      <c r="BX2465" s="43"/>
      <c r="BY2465" s="43"/>
      <c r="BZ2465" s="43"/>
      <c r="CB2465" s="43"/>
      <c r="CC2465" s="43"/>
      <c r="CD2465" s="43"/>
      <c r="CE2465" s="43"/>
      <c r="CF2465" s="43"/>
      <c r="CG2465" s="43"/>
      <c r="CI2465" s="43"/>
      <c r="CJ2465" s="43"/>
      <c r="CK2465" s="43"/>
      <c r="CL2465" s="43"/>
      <c r="CM2465" s="43"/>
      <c r="CN2465" s="43"/>
      <c r="CP2465" s="43"/>
      <c r="CQ2465" s="43"/>
      <c r="CR2465" s="43"/>
      <c r="CS2465" s="43"/>
      <c r="CT2465" s="43"/>
      <c r="CU2465" s="43"/>
      <c r="CW2465" s="43"/>
      <c r="CX2465" s="43"/>
    </row>
    <row r="2466" spans="8:102" ht="11.1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Z2466" s="2"/>
      <c r="BA2466" s="2"/>
      <c r="BB2466" s="2"/>
      <c r="BC2466" s="2"/>
      <c r="BD2466" s="2"/>
      <c r="BE2466" s="2"/>
      <c r="BG2466" s="2"/>
      <c r="BH2466" s="2"/>
      <c r="BI2466" s="2"/>
      <c r="BJ2466" s="2"/>
      <c r="BK2466" s="2"/>
      <c r="BL2466" s="2"/>
      <c r="BN2466" s="2"/>
      <c r="BO2466" s="2"/>
      <c r="BP2466" s="2"/>
      <c r="BQ2466" s="2"/>
      <c r="BR2466" s="2"/>
      <c r="BS2466" s="2"/>
      <c r="BU2466" s="2"/>
      <c r="BV2466" s="2"/>
      <c r="BW2466" s="2"/>
      <c r="BX2466" s="2"/>
      <c r="BY2466" s="2"/>
      <c r="BZ2466" s="2"/>
      <c r="CB2466" s="2"/>
      <c r="CC2466" s="2"/>
      <c r="CD2466" s="2"/>
      <c r="CE2466" s="2"/>
      <c r="CF2466" s="2"/>
      <c r="CG2466" s="2"/>
      <c r="CI2466" s="2"/>
      <c r="CJ2466" s="2"/>
      <c r="CK2466" s="2"/>
      <c r="CL2466" s="2"/>
      <c r="CM2466" s="2"/>
      <c r="CN2466" s="2"/>
      <c r="CP2466" s="2"/>
      <c r="CQ2466" s="2"/>
      <c r="CR2466" s="2"/>
      <c r="CS2466" s="2"/>
      <c r="CT2466" s="2"/>
      <c r="CU2466" s="2"/>
      <c r="CW2466" s="2"/>
      <c r="CX2466" s="2"/>
    </row>
    <row r="2467" spans="8:102" ht="11.1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Q2467" s="2"/>
      <c r="AR2467" s="2"/>
      <c r="AS2467" s="2"/>
      <c r="AT2467" s="2"/>
      <c r="AV2467" s="2"/>
      <c r="AX2467" s="2"/>
      <c r="AZ2467" s="2"/>
      <c r="BA2467" s="2"/>
      <c r="BB2467" s="2"/>
      <c r="BC2467" s="2"/>
      <c r="BD2467" s="2"/>
      <c r="BE2467" s="2"/>
      <c r="BG2467" s="2"/>
      <c r="BH2467" s="2"/>
      <c r="BI2467" s="2"/>
      <c r="BJ2467" s="2"/>
      <c r="BL2467" s="2"/>
      <c r="BN2467" s="2"/>
      <c r="BO2467" s="2"/>
      <c r="BP2467" s="2"/>
      <c r="BQ2467" s="2"/>
      <c r="BR2467" s="2"/>
      <c r="BS2467" s="2"/>
      <c r="BU2467" s="2"/>
      <c r="BV2467" s="2"/>
      <c r="BW2467" s="2"/>
      <c r="BX2467" s="2"/>
      <c r="BY2467" s="2"/>
      <c r="BZ2467" s="2"/>
      <c r="CB2467" s="2"/>
      <c r="CD2467" s="2"/>
      <c r="CE2467" s="2"/>
      <c r="CF2467" s="2"/>
      <c r="CG2467" s="2"/>
      <c r="CI2467" s="2"/>
      <c r="CJ2467" s="2"/>
      <c r="CK2467" s="2"/>
      <c r="CL2467" s="2"/>
      <c r="CM2467" s="2"/>
      <c r="CN2467" s="2"/>
      <c r="CP2467" s="2"/>
      <c r="CQ2467" s="2"/>
      <c r="CR2467" s="2"/>
      <c r="CW2467" s="2"/>
      <c r="CX2467" s="2"/>
    </row>
    <row r="2468" spans="8:102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Q2468" s="2"/>
      <c r="AR2468" s="2"/>
      <c r="AS2468" s="2"/>
      <c r="AT2468" s="2"/>
      <c r="AV2468" s="2"/>
      <c r="AX2468" s="2"/>
      <c r="AZ2468" s="2"/>
      <c r="BA2468" s="2"/>
      <c r="BB2468" s="2"/>
      <c r="BC2468" s="2"/>
      <c r="BD2468" s="2"/>
      <c r="BE2468" s="2"/>
      <c r="BG2468" s="2"/>
      <c r="BH2468" s="2"/>
      <c r="BI2468" s="2"/>
      <c r="BJ2468" s="2"/>
      <c r="BL2468" s="2"/>
      <c r="BN2468" s="2"/>
      <c r="BO2468" s="2"/>
      <c r="BP2468" s="2"/>
      <c r="BQ2468" s="2"/>
      <c r="BR2468" s="2"/>
      <c r="BS2468" s="2"/>
      <c r="BU2468" s="2"/>
      <c r="BV2468" s="2"/>
      <c r="BW2468" s="2"/>
      <c r="BX2468" s="2"/>
      <c r="BY2468" s="2"/>
      <c r="BZ2468" s="2"/>
      <c r="CB2468" s="2"/>
      <c r="CD2468" s="2"/>
      <c r="CE2468" s="2"/>
      <c r="CF2468" s="2"/>
      <c r="CG2468" s="2"/>
      <c r="CI2468" s="2"/>
      <c r="CJ2468" s="2"/>
      <c r="CK2468" s="2"/>
      <c r="CL2468" s="2"/>
      <c r="CM2468" s="2"/>
      <c r="CN2468" s="2"/>
      <c r="CP2468" s="2"/>
      <c r="CQ2468" s="2"/>
      <c r="CR2468" s="2"/>
      <c r="CW2468" s="2"/>
      <c r="CX2468" s="2"/>
    </row>
    <row r="2469" spans="8:102" ht="12.95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N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N2469" s="2"/>
      <c r="CR2469" s="2"/>
      <c r="CW2469" s="2"/>
      <c r="CX2469" s="2"/>
    </row>
    <row r="2470" spans="8:102" ht="12.95" customHeight="1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N2470" s="2"/>
      <c r="CR2470" s="2"/>
      <c r="CW2470" s="2"/>
      <c r="CX2470" s="2"/>
    </row>
    <row r="2471" spans="8:102" ht="12.95" customHeight="1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F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N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H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X2477" s="2"/>
      <c r="Y2477" s="2"/>
      <c r="Z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V2478" s="2"/>
      <c r="W2478" s="2"/>
      <c r="Y2478" s="2"/>
      <c r="AA2478" s="2"/>
      <c r="AD2478" s="2"/>
      <c r="AE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N2479" s="2"/>
      <c r="O2479" s="2"/>
      <c r="P2479" s="2"/>
      <c r="Q2479" s="2"/>
      <c r="R2479" s="2"/>
      <c r="S2479" s="2"/>
      <c r="T2479" s="2"/>
      <c r="V2479" s="2"/>
      <c r="W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I2480" s="2"/>
      <c r="J2480" s="2"/>
      <c r="K2480" s="2"/>
      <c r="N2480" s="2"/>
      <c r="O2480" s="2"/>
      <c r="P2480" s="2"/>
      <c r="Q2480" s="2"/>
      <c r="R2480" s="2"/>
      <c r="S2480" s="2"/>
      <c r="T2480" s="2"/>
      <c r="V2480" s="2"/>
      <c r="W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O2481" s="2"/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H2482" s="2"/>
      <c r="S2482" s="2"/>
      <c r="T2482" s="2"/>
      <c r="V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S2483" s="2"/>
      <c r="T2483" s="2"/>
      <c r="V2483" s="2"/>
      <c r="Y2483" s="2"/>
      <c r="AG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J2483" s="2"/>
      <c r="BL2483" s="2"/>
      <c r="BO2483" s="2"/>
      <c r="BP2483" s="2"/>
      <c r="BQ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S2484" s="2"/>
      <c r="T2484" s="2"/>
      <c r="V2484" s="2"/>
      <c r="Y2484" s="2"/>
      <c r="AG2484" s="2"/>
      <c r="AJ2484" s="2"/>
      <c r="AK2484" s="2"/>
      <c r="AM2484" s="2"/>
      <c r="AO2484" s="2"/>
      <c r="AP2484" s="2"/>
      <c r="AZ2484" s="2"/>
      <c r="BA2484" s="2"/>
      <c r="BH2484" s="2"/>
      <c r="BO2484" s="2"/>
      <c r="BP2484" s="2"/>
      <c r="CD2484" s="2"/>
      <c r="CE2484" s="2"/>
      <c r="CF2484" s="2"/>
      <c r="CW2484" s="2"/>
      <c r="CX2484" s="2"/>
    </row>
    <row r="2485" spans="8:128" x14ac:dyDescent="0.2">
      <c r="AG2485" s="2"/>
      <c r="AK2485" s="2"/>
      <c r="AM2485" s="2"/>
      <c r="AP2485" s="2"/>
      <c r="AZ2485" s="2"/>
      <c r="BA2485" s="2"/>
      <c r="BO2485" s="2"/>
      <c r="BP2485" s="2"/>
      <c r="CD2485" s="2"/>
      <c r="CE2485" s="2"/>
      <c r="CF2485" s="2"/>
      <c r="CW2485" s="2"/>
    </row>
    <row r="2486" spans="8:128" x14ac:dyDescent="0.2">
      <c r="H2486" s="47"/>
      <c r="I2486" s="47"/>
      <c r="J2486" s="47"/>
      <c r="K2486" s="47"/>
      <c r="L2486" s="47"/>
      <c r="M2486" s="47"/>
      <c r="N2486" s="47"/>
      <c r="O2486" s="47"/>
      <c r="P2486" s="47"/>
      <c r="Q2486" s="47"/>
      <c r="R2486" s="47"/>
      <c r="S2486" s="47"/>
      <c r="T2486" s="47"/>
      <c r="U2486" s="47"/>
      <c r="V2486" s="47"/>
      <c r="W2486" s="47"/>
      <c r="X2486" s="47"/>
      <c r="Y2486" s="47"/>
      <c r="Z2486" s="47"/>
      <c r="AA2486" s="47"/>
      <c r="AB2486" s="47"/>
      <c r="AC2486" s="47"/>
      <c r="AD2486" s="47"/>
      <c r="AE2486" s="47"/>
      <c r="AF2486" s="47"/>
      <c r="AG2486" s="47"/>
      <c r="AH2486" s="47"/>
      <c r="AI2486" s="47"/>
      <c r="AJ2486" s="47"/>
      <c r="AK2486" s="47"/>
      <c r="AL2486" s="47"/>
      <c r="AM2486" s="47"/>
      <c r="AN2486" s="47"/>
      <c r="AO2486" s="47"/>
      <c r="AP2486" s="47"/>
      <c r="AQ2486" s="47"/>
      <c r="AR2486" s="47"/>
      <c r="AS2486" s="47"/>
      <c r="AT2486" s="47"/>
      <c r="AU2486" s="47"/>
      <c r="AV2486" s="47"/>
      <c r="AW2486" s="47"/>
      <c r="AX2486" s="47"/>
      <c r="AY2486" s="47"/>
      <c r="AZ2486" s="47"/>
      <c r="BA2486" s="47"/>
      <c r="BB2486" s="47"/>
      <c r="BC2486" s="47"/>
      <c r="BD2486" s="47"/>
      <c r="BE2486" s="47"/>
      <c r="BF2486" s="47"/>
      <c r="BG2486" s="47"/>
      <c r="BH2486" s="47"/>
      <c r="BI2486" s="47"/>
      <c r="BJ2486" s="47"/>
      <c r="BK2486" s="47"/>
      <c r="BL2486" s="47"/>
      <c r="BM2486" s="47"/>
      <c r="BN2486" s="47"/>
      <c r="BO2486" s="47"/>
      <c r="BP2486" s="47"/>
      <c r="BQ2486" s="47"/>
      <c r="BR2486" s="47"/>
      <c r="BS2486" s="47"/>
      <c r="BT2486" s="47"/>
      <c r="BU2486" s="47"/>
      <c r="BV2486" s="47"/>
      <c r="BW2486" s="47"/>
      <c r="BX2486" s="47"/>
      <c r="BY2486" s="47"/>
      <c r="BZ2486" s="47"/>
      <c r="CA2486" s="47"/>
      <c r="CB2486" s="47"/>
      <c r="CC2486" s="47"/>
      <c r="CD2486" s="47"/>
      <c r="CE2486" s="47"/>
      <c r="CF2486" s="47"/>
      <c r="CG2486" s="47"/>
      <c r="CH2486" s="47"/>
      <c r="CI2486" s="47"/>
      <c r="CJ2486" s="47"/>
      <c r="CK2486" s="47"/>
      <c r="CL2486" s="47"/>
      <c r="CM2486" s="47"/>
      <c r="CN2486" s="47"/>
      <c r="CO2486" s="47"/>
      <c r="CP2486" s="47"/>
      <c r="CQ2486" s="47"/>
      <c r="CR2486" s="47"/>
      <c r="CS2486" s="47"/>
      <c r="CT2486" s="47"/>
      <c r="CU2486" s="47"/>
      <c r="CV2486" s="47"/>
      <c r="CW2486" s="47"/>
      <c r="CX2486" s="47"/>
      <c r="CY2486" s="47">
        <f t="shared" ref="CY2486:DG2486" si="11">SUM(CY2466:CY2485)</f>
        <v>0</v>
      </c>
      <c r="CZ2486" s="47">
        <f t="shared" si="11"/>
        <v>0</v>
      </c>
      <c r="DA2486" s="47">
        <f t="shared" si="11"/>
        <v>0</v>
      </c>
      <c r="DB2486" s="47">
        <f t="shared" si="11"/>
        <v>0</v>
      </c>
      <c r="DC2486" s="47">
        <f t="shared" si="11"/>
        <v>0</v>
      </c>
      <c r="DD2486" s="47">
        <f t="shared" si="11"/>
        <v>0</v>
      </c>
      <c r="DE2486" s="47">
        <f t="shared" si="11"/>
        <v>0</v>
      </c>
      <c r="DF2486" s="47">
        <f t="shared" si="11"/>
        <v>0</v>
      </c>
      <c r="DG2486" s="47">
        <f t="shared" si="11"/>
        <v>0</v>
      </c>
      <c r="DH2486" s="47"/>
      <c r="DI2486" s="47"/>
      <c r="DJ2486" s="47"/>
      <c r="DK2486" s="47"/>
      <c r="DL2486" s="47"/>
      <c r="DM2486" s="47"/>
      <c r="DN2486" s="47"/>
      <c r="DO2486" s="47"/>
      <c r="DP2486" s="47"/>
      <c r="DQ2486" s="47"/>
      <c r="DR2486" s="47"/>
      <c r="DS2486" s="47"/>
      <c r="DT2486" s="47"/>
      <c r="DU2486" s="47"/>
      <c r="DV2486" s="47"/>
      <c r="DW2486" s="47"/>
      <c r="DX2486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X2466"/>
  <sheetViews>
    <sheetView showGridLines="0" zoomScale="130" zoomScaleNormal="130" workbookViewId="0">
      <selection activeCell="B28" sqref="B28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7" x14ac:dyDescent="0.2">
      <c r="A1" s="20"/>
      <c r="B1" s="20"/>
      <c r="C1" s="20"/>
      <c r="D1" s="20"/>
      <c r="E1" s="20"/>
      <c r="F1" s="20"/>
    </row>
    <row r="2" spans="1:7" x14ac:dyDescent="0.2">
      <c r="A2" s="464" t="s">
        <v>313</v>
      </c>
      <c r="B2" s="464"/>
      <c r="C2" s="464"/>
      <c r="D2" s="464"/>
      <c r="E2" s="464"/>
      <c r="F2" s="464"/>
    </row>
    <row r="3" spans="1:7" x14ac:dyDescent="0.2">
      <c r="A3" s="465" t="s">
        <v>59</v>
      </c>
      <c r="B3" s="465"/>
      <c r="C3" s="465"/>
      <c r="D3" s="465"/>
      <c r="E3" s="465"/>
      <c r="F3" s="465"/>
    </row>
    <row r="4" spans="1:7" x14ac:dyDescent="0.2">
      <c r="A4" s="465" t="s">
        <v>130</v>
      </c>
      <c r="B4" s="465"/>
      <c r="C4" s="465"/>
      <c r="D4" s="465"/>
      <c r="E4" s="465"/>
      <c r="F4" s="465"/>
    </row>
    <row r="5" spans="1:7" x14ac:dyDescent="0.2">
      <c r="A5" s="465" t="s">
        <v>280</v>
      </c>
      <c r="B5" s="465"/>
      <c r="C5" s="465"/>
      <c r="D5" s="465"/>
      <c r="E5" s="465"/>
      <c r="F5" s="465"/>
    </row>
    <row r="6" spans="1:7" x14ac:dyDescent="0.2">
      <c r="A6" s="204" t="s">
        <v>300</v>
      </c>
      <c r="B6" s="293"/>
      <c r="C6" s="293"/>
      <c r="D6" s="293"/>
      <c r="E6" s="293"/>
      <c r="F6" s="293"/>
    </row>
    <row r="7" spans="1:7" x14ac:dyDescent="0.2">
      <c r="A7" s="465" t="s">
        <v>124</v>
      </c>
      <c r="B7" s="465"/>
      <c r="C7" s="465"/>
      <c r="D7" s="465"/>
      <c r="E7" s="465"/>
      <c r="F7" s="465"/>
    </row>
    <row r="8" spans="1:7" x14ac:dyDescent="0.2">
      <c r="A8" s="297"/>
      <c r="B8" s="294"/>
      <c r="C8" s="294"/>
      <c r="D8" s="294"/>
      <c r="E8" s="294"/>
      <c r="F8" s="294"/>
    </row>
    <row r="9" spans="1:7" ht="13.5" thickBot="1" x14ac:dyDescent="0.25">
      <c r="A9" s="21"/>
      <c r="B9" s="21"/>
      <c r="C9" s="21"/>
      <c r="D9" s="171" t="s">
        <v>301</v>
      </c>
      <c r="E9" s="21"/>
      <c r="F9" s="21"/>
    </row>
    <row r="10" spans="1:7" x14ac:dyDescent="0.2">
      <c r="A10" s="485" t="s">
        <v>63</v>
      </c>
      <c r="B10" s="460" t="s">
        <v>64</v>
      </c>
      <c r="C10" s="289" t="s">
        <v>65</v>
      </c>
      <c r="D10" s="291" t="s">
        <v>66</v>
      </c>
      <c r="E10" s="295" t="s">
        <v>67</v>
      </c>
      <c r="F10" s="462" t="s">
        <v>17</v>
      </c>
    </row>
    <row r="11" spans="1:7" ht="13.5" thickBot="1" x14ac:dyDescent="0.25">
      <c r="A11" s="486"/>
      <c r="B11" s="461"/>
      <c r="C11" s="290" t="s">
        <v>68</v>
      </c>
      <c r="D11" s="292" t="s">
        <v>69</v>
      </c>
      <c r="E11" s="296" t="s">
        <v>70</v>
      </c>
      <c r="F11" s="463"/>
    </row>
    <row r="12" spans="1:7" x14ac:dyDescent="0.2">
      <c r="A12" s="30">
        <v>55</v>
      </c>
      <c r="B12" s="37" t="s">
        <v>104</v>
      </c>
      <c r="C12" s="51">
        <f>SUM(C13)</f>
        <v>0</v>
      </c>
      <c r="D12" s="51">
        <f t="shared" ref="D12:F12" si="0">SUM(D13)</f>
        <v>0</v>
      </c>
      <c r="E12" s="51">
        <f t="shared" si="0"/>
        <v>9000</v>
      </c>
      <c r="F12" s="51">
        <f t="shared" si="0"/>
        <v>9000</v>
      </c>
      <c r="G12" s="40"/>
    </row>
    <row r="13" spans="1:7" x14ac:dyDescent="0.2">
      <c r="A13" s="30">
        <v>553</v>
      </c>
      <c r="B13" s="37" t="s">
        <v>302</v>
      </c>
      <c r="C13" s="51">
        <f>SUM(C14:C14)</f>
        <v>0</v>
      </c>
      <c r="D13" s="51">
        <f>SUM(D14:D14)</f>
        <v>0</v>
      </c>
      <c r="E13" s="51">
        <f>SUM(E14:E14)</f>
        <v>9000</v>
      </c>
      <c r="F13" s="51">
        <f>SUM(F14:F14)</f>
        <v>9000</v>
      </c>
      <c r="G13" s="40"/>
    </row>
    <row r="14" spans="1:7" x14ac:dyDescent="0.2">
      <c r="A14" s="35">
        <v>55303</v>
      </c>
      <c r="B14" s="38" t="s">
        <v>118</v>
      </c>
      <c r="C14" s="52"/>
      <c r="D14" s="52"/>
      <c r="E14" s="52">
        <v>9000</v>
      </c>
      <c r="F14" s="52">
        <f t="shared" ref="F14" si="1">SUM(C14:E14)</f>
        <v>9000</v>
      </c>
      <c r="G14" s="40"/>
    </row>
    <row r="15" spans="1:7" x14ac:dyDescent="0.2">
      <c r="A15" s="30">
        <v>71</v>
      </c>
      <c r="B15" s="37" t="s">
        <v>116</v>
      </c>
      <c r="C15" s="51">
        <f>SUM(C16)</f>
        <v>0</v>
      </c>
      <c r="D15" s="51">
        <f t="shared" ref="D15:F15" si="2">SUM(D16)</f>
        <v>0</v>
      </c>
      <c r="E15" s="51">
        <f t="shared" si="2"/>
        <v>761355.72000000009</v>
      </c>
      <c r="F15" s="51">
        <f t="shared" si="2"/>
        <v>761355.72000000009</v>
      </c>
      <c r="G15" s="40"/>
    </row>
    <row r="16" spans="1:7" x14ac:dyDescent="0.2">
      <c r="A16" s="30">
        <v>713</v>
      </c>
      <c r="B16" s="53" t="s">
        <v>117</v>
      </c>
      <c r="C16" s="51">
        <f>SUM(C17)</f>
        <v>0</v>
      </c>
      <c r="D16" s="51">
        <f>SUM(D17)</f>
        <v>0</v>
      </c>
      <c r="E16" s="51">
        <f>SUM(E17)</f>
        <v>761355.72000000009</v>
      </c>
      <c r="F16" s="51">
        <f>SUM(F17)</f>
        <v>761355.72000000009</v>
      </c>
      <c r="G16" s="40"/>
    </row>
    <row r="17" spans="1:7" x14ac:dyDescent="0.2">
      <c r="A17" s="35">
        <v>71304</v>
      </c>
      <c r="B17" s="38" t="s">
        <v>118</v>
      </c>
      <c r="C17" s="52"/>
      <c r="D17" s="52"/>
      <c r="E17" s="52">
        <f>'[3]Flujo real'!$O$13</f>
        <v>761355.72000000009</v>
      </c>
      <c r="F17" s="52">
        <f t="shared" ref="F17" si="3">SUM(C17:E17)</f>
        <v>761355.72000000009</v>
      </c>
      <c r="G17" s="40"/>
    </row>
    <row r="18" spans="1:7" x14ac:dyDescent="0.2">
      <c r="A18" s="35"/>
      <c r="B18" s="37" t="s">
        <v>119</v>
      </c>
      <c r="C18" s="51">
        <f>SUM(C12+C15)</f>
        <v>0</v>
      </c>
      <c r="D18" s="51">
        <f t="shared" ref="D18:F18" si="4">SUM(D12+D15)</f>
        <v>0</v>
      </c>
      <c r="E18" s="51">
        <f t="shared" si="4"/>
        <v>770355.72000000009</v>
      </c>
      <c r="F18" s="51">
        <f t="shared" si="4"/>
        <v>770355.72000000009</v>
      </c>
      <c r="G18" s="40"/>
    </row>
    <row r="19" spans="1:7" x14ac:dyDescent="0.2">
      <c r="A19" s="35"/>
      <c r="B19" s="38"/>
      <c r="C19" s="52"/>
      <c r="D19" s="52"/>
      <c r="E19" s="52"/>
      <c r="F19" s="52"/>
      <c r="G19" s="40"/>
    </row>
    <row r="20" spans="1:7" x14ac:dyDescent="0.2">
      <c r="A20" s="30"/>
      <c r="B20" s="37" t="s">
        <v>120</v>
      </c>
      <c r="C20" s="51">
        <f>SUM(C12+C15)</f>
        <v>0</v>
      </c>
      <c r="D20" s="51">
        <f t="shared" ref="D20:F20" si="5">SUM(D12+D15)</f>
        <v>0</v>
      </c>
      <c r="E20" s="51">
        <f t="shared" si="5"/>
        <v>770355.72000000009</v>
      </c>
      <c r="F20" s="51">
        <f t="shared" si="5"/>
        <v>770355.72000000009</v>
      </c>
      <c r="G20" s="54"/>
    </row>
    <row r="21" spans="1:7" x14ac:dyDescent="0.2">
      <c r="A21" s="30"/>
      <c r="B21" s="37" t="s">
        <v>121</v>
      </c>
      <c r="C21" s="51">
        <f>SUM(C13+C16)</f>
        <v>0</v>
      </c>
      <c r="D21" s="51">
        <f t="shared" ref="D21:F21" si="6">SUM(D13+D16)</f>
        <v>0</v>
      </c>
      <c r="E21" s="51">
        <f t="shared" si="6"/>
        <v>770355.72000000009</v>
      </c>
      <c r="F21" s="51">
        <f t="shared" si="6"/>
        <v>770355.72000000009</v>
      </c>
      <c r="G21" s="54"/>
    </row>
    <row r="22" spans="1:7" x14ac:dyDescent="0.2">
      <c r="A22" s="30"/>
      <c r="B22" s="37" t="s">
        <v>122</v>
      </c>
      <c r="C22" s="51">
        <f>SUM(C14+C17)</f>
        <v>0</v>
      </c>
      <c r="D22" s="51">
        <f t="shared" ref="D22:F22" si="7">SUM(D14+D17)</f>
        <v>0</v>
      </c>
      <c r="E22" s="51">
        <f t="shared" si="7"/>
        <v>770355.72000000009</v>
      </c>
      <c r="F22" s="51">
        <f t="shared" si="7"/>
        <v>770355.72000000009</v>
      </c>
      <c r="G22" s="186"/>
    </row>
    <row r="23" spans="1:7" x14ac:dyDescent="0.2">
      <c r="A23" s="42"/>
      <c r="G23" s="40"/>
    </row>
    <row r="24" spans="1:7" x14ac:dyDescent="0.2">
      <c r="G24" s="40"/>
    </row>
    <row r="25" spans="1:7" x14ac:dyDescent="0.2">
      <c r="G25" s="40"/>
    </row>
    <row r="26" spans="1:7" x14ac:dyDescent="0.2">
      <c r="G26" s="40"/>
    </row>
    <row r="27" spans="1:7" x14ac:dyDescent="0.2">
      <c r="G27" s="40"/>
    </row>
    <row r="28" spans="1:7" x14ac:dyDescent="0.2">
      <c r="G28" s="40"/>
    </row>
    <row r="29" spans="1:7" x14ac:dyDescent="0.2">
      <c r="G29" s="40"/>
    </row>
    <row r="30" spans="1:7" x14ac:dyDescent="0.2">
      <c r="G30" s="40"/>
    </row>
    <row r="31" spans="1:7" x14ac:dyDescent="0.2">
      <c r="G31" s="40"/>
    </row>
    <row r="32" spans="1:7" x14ac:dyDescent="0.2">
      <c r="G32" s="40"/>
    </row>
    <row r="33" spans="7:7" x14ac:dyDescent="0.2">
      <c r="G33" s="40"/>
    </row>
    <row r="34" spans="7:7" x14ac:dyDescent="0.2">
      <c r="G34" s="40"/>
    </row>
    <row r="35" spans="7:7" x14ac:dyDescent="0.2">
      <c r="G35" s="40"/>
    </row>
    <row r="36" spans="7:7" x14ac:dyDescent="0.2">
      <c r="G36" s="40"/>
    </row>
    <row r="37" spans="7:7" x14ac:dyDescent="0.2">
      <c r="G37" s="40"/>
    </row>
    <row r="38" spans="7:7" x14ac:dyDescent="0.2">
      <c r="G38" s="40"/>
    </row>
    <row r="39" spans="7:7" x14ac:dyDescent="0.2">
      <c r="G39" s="40"/>
    </row>
    <row r="40" spans="7:7" x14ac:dyDescent="0.2">
      <c r="G40" s="40"/>
    </row>
    <row r="41" spans="7:7" x14ac:dyDescent="0.2">
      <c r="G41" s="40"/>
    </row>
    <row r="42" spans="7:7" x14ac:dyDescent="0.2">
      <c r="G42" s="40"/>
    </row>
    <row r="43" spans="7:7" x14ac:dyDescent="0.2">
      <c r="G43" s="40"/>
    </row>
    <row r="44" spans="7:7" x14ac:dyDescent="0.2">
      <c r="G44" s="40"/>
    </row>
    <row r="45" spans="7:7" x14ac:dyDescent="0.2">
      <c r="G45" s="40"/>
    </row>
    <row r="46" spans="7:7" x14ac:dyDescent="0.2">
      <c r="G46" s="40"/>
    </row>
    <row r="47" spans="7:7" x14ac:dyDescent="0.2">
      <c r="G47" s="40"/>
    </row>
    <row r="48" spans="7:7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64" spans="7:7" ht="15" customHeight="1" x14ac:dyDescent="0.2"/>
    <row r="1071" spans="7:7" x14ac:dyDescent="0.2">
      <c r="G1071" s="43"/>
    </row>
    <row r="1072" spans="7:7" x14ac:dyDescent="0.2">
      <c r="G1072" s="2"/>
    </row>
    <row r="1073" spans="7:7" x14ac:dyDescent="0.2">
      <c r="G1073" s="2"/>
    </row>
    <row r="1074" spans="7:7" x14ac:dyDescent="0.2">
      <c r="G1074" s="2"/>
    </row>
    <row r="1075" spans="7:7" x14ac:dyDescent="0.2">
      <c r="G1075" s="2"/>
    </row>
    <row r="1076" spans="7:7" x14ac:dyDescent="0.2">
      <c r="G1076" s="44"/>
    </row>
    <row r="1077" spans="7:7" x14ac:dyDescent="0.2">
      <c r="G1077" s="2"/>
    </row>
    <row r="1078" spans="7:7" x14ac:dyDescent="0.2">
      <c r="G1078" s="2"/>
    </row>
    <row r="1079" spans="7:7" x14ac:dyDescent="0.2">
      <c r="G1079" s="2"/>
    </row>
    <row r="1080" spans="7:7" x14ac:dyDescent="0.2">
      <c r="G1080" s="2"/>
    </row>
    <row r="1081" spans="7:7" x14ac:dyDescent="0.2">
      <c r="G1081" s="2"/>
    </row>
    <row r="1082" spans="7:7" x14ac:dyDescent="0.2">
      <c r="G1082" s="2"/>
    </row>
    <row r="1083" spans="7:7" x14ac:dyDescent="0.2">
      <c r="G1083" s="2"/>
    </row>
    <row r="1084" spans="7:7" x14ac:dyDescent="0.2">
      <c r="G1084" s="2"/>
    </row>
    <row r="1085" spans="7:7" x14ac:dyDescent="0.2">
      <c r="G1085" s="2"/>
    </row>
    <row r="1086" spans="7:7" x14ac:dyDescent="0.2">
      <c r="G1086" s="2"/>
    </row>
    <row r="1087" spans="7:7" x14ac:dyDescent="0.2">
      <c r="G1087" s="2"/>
    </row>
    <row r="1088" spans="7:7" x14ac:dyDescent="0.2">
      <c r="G1088" s="2"/>
    </row>
    <row r="1089" spans="7:7" x14ac:dyDescent="0.2">
      <c r="G1089" s="45"/>
    </row>
    <row r="1090" spans="7:7" x14ac:dyDescent="0.2">
      <c r="G1090" s="46"/>
    </row>
    <row r="1091" spans="7:7" x14ac:dyDescent="0.2">
      <c r="G1091" s="45"/>
    </row>
    <row r="1092" spans="7:7" x14ac:dyDescent="0.2">
      <c r="G1092" s="47"/>
    </row>
    <row r="1093" spans="7:7" x14ac:dyDescent="0.2">
      <c r="G1093" s="40"/>
    </row>
    <row r="1094" spans="7:7" x14ac:dyDescent="0.2">
      <c r="G1094" s="39"/>
    </row>
    <row r="1095" spans="7:7" x14ac:dyDescent="0.2">
      <c r="G1095" s="40"/>
    </row>
    <row r="1096" spans="7:7" x14ac:dyDescent="0.2">
      <c r="G1096" s="40"/>
    </row>
    <row r="1097" spans="7:7" x14ac:dyDescent="0.2">
      <c r="G1097" s="40"/>
    </row>
    <row r="1098" spans="7:7" x14ac:dyDescent="0.2">
      <c r="G1098" s="39"/>
    </row>
    <row r="1099" spans="7:7" x14ac:dyDescent="0.2">
      <c r="G1099" s="39"/>
    </row>
    <row r="1100" spans="7:7" x14ac:dyDescent="0.2">
      <c r="G1100" s="39"/>
    </row>
    <row r="1101" spans="7:7" x14ac:dyDescent="0.2">
      <c r="G1101" s="39"/>
    </row>
    <row r="1102" spans="7:7" x14ac:dyDescent="0.2">
      <c r="G1102" s="39"/>
    </row>
    <row r="1103" spans="7:7" x14ac:dyDescent="0.2">
      <c r="G1103" s="39"/>
    </row>
    <row r="2445" spans="8:102" ht="11.1" customHeight="1" x14ac:dyDescent="0.2">
      <c r="H2445" s="43"/>
      <c r="I2445" s="43"/>
      <c r="J2445" s="43"/>
      <c r="K2445" s="43"/>
      <c r="L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Z2445" s="43"/>
      <c r="BA2445" s="43"/>
      <c r="BB2445" s="43"/>
      <c r="BC2445" s="43"/>
      <c r="BD2445" s="43"/>
      <c r="BE2445" s="43"/>
      <c r="BG2445" s="43"/>
      <c r="BH2445" s="43"/>
      <c r="BI2445" s="43"/>
      <c r="BJ2445" s="43"/>
      <c r="BK2445" s="43"/>
      <c r="BL2445" s="43"/>
      <c r="BN2445" s="43"/>
      <c r="BO2445" s="43"/>
      <c r="BP2445" s="43"/>
      <c r="BQ2445" s="43"/>
      <c r="BR2445" s="43"/>
      <c r="BS2445" s="43"/>
      <c r="BU2445" s="43"/>
      <c r="BV2445" s="43"/>
      <c r="BW2445" s="43"/>
      <c r="BX2445" s="43"/>
      <c r="BY2445" s="43"/>
      <c r="BZ2445" s="43"/>
      <c r="CB2445" s="43"/>
      <c r="CC2445" s="43"/>
      <c r="CD2445" s="43"/>
      <c r="CE2445" s="43"/>
      <c r="CF2445" s="43"/>
      <c r="CG2445" s="43"/>
      <c r="CI2445" s="43"/>
      <c r="CJ2445" s="43"/>
      <c r="CK2445" s="43"/>
      <c r="CL2445" s="43"/>
      <c r="CM2445" s="43"/>
      <c r="CN2445" s="43"/>
      <c r="CP2445" s="43"/>
      <c r="CQ2445" s="43"/>
      <c r="CR2445" s="43"/>
      <c r="CS2445" s="43"/>
      <c r="CT2445" s="43"/>
      <c r="CU2445" s="43"/>
      <c r="CW2445" s="43"/>
      <c r="CX2445" s="43"/>
    </row>
    <row r="2446" spans="8:102" ht="11.1" customHeight="1" x14ac:dyDescent="0.2">
      <c r="H2446" s="2"/>
      <c r="I2446" s="2"/>
      <c r="J2446" s="2"/>
      <c r="K2446" s="2"/>
      <c r="L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Z2446" s="2"/>
      <c r="BA2446" s="2"/>
      <c r="BB2446" s="2"/>
      <c r="BC2446" s="2"/>
      <c r="BD2446" s="2"/>
      <c r="BE2446" s="2"/>
      <c r="BG2446" s="2"/>
      <c r="BH2446" s="2"/>
      <c r="BI2446" s="2"/>
      <c r="BJ2446" s="2"/>
      <c r="BK2446" s="2"/>
      <c r="BL2446" s="2"/>
      <c r="BN2446" s="2"/>
      <c r="BO2446" s="2"/>
      <c r="BP2446" s="2"/>
      <c r="BQ2446" s="2"/>
      <c r="BR2446" s="2"/>
      <c r="BS2446" s="2"/>
      <c r="BU2446" s="2"/>
      <c r="BV2446" s="2"/>
      <c r="BW2446" s="2"/>
      <c r="BX2446" s="2"/>
      <c r="BY2446" s="2"/>
      <c r="BZ2446" s="2"/>
      <c r="CB2446" s="2"/>
      <c r="CC2446" s="2"/>
      <c r="CD2446" s="2"/>
      <c r="CE2446" s="2"/>
      <c r="CF2446" s="2"/>
      <c r="CG2446" s="2"/>
      <c r="CI2446" s="2"/>
      <c r="CJ2446" s="2"/>
      <c r="CK2446" s="2"/>
      <c r="CL2446" s="2"/>
      <c r="CM2446" s="2"/>
      <c r="CN2446" s="2"/>
      <c r="CP2446" s="2"/>
      <c r="CQ2446" s="2"/>
      <c r="CR2446" s="2"/>
      <c r="CS2446" s="2"/>
      <c r="CT2446" s="2"/>
      <c r="CU2446" s="2"/>
      <c r="CW2446" s="2"/>
      <c r="CX2446" s="2"/>
    </row>
    <row r="2447" spans="8:102" ht="11.1" customHeight="1" x14ac:dyDescent="0.2">
      <c r="H2447" s="2"/>
      <c r="I2447" s="2"/>
      <c r="J2447" s="2"/>
      <c r="K2447" s="2"/>
      <c r="L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  <c r="AJ2447" s="2"/>
      <c r="AK2447" s="2"/>
      <c r="AM2447" s="2"/>
      <c r="AO2447" s="2"/>
      <c r="AP2447" s="2"/>
      <c r="AQ2447" s="2"/>
      <c r="AR2447" s="2"/>
      <c r="AS2447" s="2"/>
      <c r="AT2447" s="2"/>
      <c r="AV2447" s="2"/>
      <c r="AX2447" s="2"/>
      <c r="AZ2447" s="2"/>
      <c r="BA2447" s="2"/>
      <c r="BB2447" s="2"/>
      <c r="BC2447" s="2"/>
      <c r="BD2447" s="2"/>
      <c r="BE2447" s="2"/>
      <c r="BG2447" s="2"/>
      <c r="BH2447" s="2"/>
      <c r="BI2447" s="2"/>
      <c r="BJ2447" s="2"/>
      <c r="BL2447" s="2"/>
      <c r="BN2447" s="2"/>
      <c r="BO2447" s="2"/>
      <c r="BP2447" s="2"/>
      <c r="BQ2447" s="2"/>
      <c r="BR2447" s="2"/>
      <c r="BS2447" s="2"/>
      <c r="BU2447" s="2"/>
      <c r="BV2447" s="2"/>
      <c r="BW2447" s="2"/>
      <c r="BX2447" s="2"/>
      <c r="BY2447" s="2"/>
      <c r="BZ2447" s="2"/>
      <c r="CB2447" s="2"/>
      <c r="CD2447" s="2"/>
      <c r="CE2447" s="2"/>
      <c r="CF2447" s="2"/>
      <c r="CG2447" s="2"/>
      <c r="CI2447" s="2"/>
      <c r="CJ2447" s="2"/>
      <c r="CK2447" s="2"/>
      <c r="CL2447" s="2"/>
      <c r="CM2447" s="2"/>
      <c r="CN2447" s="2"/>
      <c r="CP2447" s="2"/>
      <c r="CQ2447" s="2"/>
      <c r="CR2447" s="2"/>
      <c r="CW2447" s="2"/>
      <c r="CX2447" s="2"/>
    </row>
    <row r="2448" spans="8:102" x14ac:dyDescent="0.2">
      <c r="H2448" s="2"/>
      <c r="I2448" s="2"/>
      <c r="J2448" s="2"/>
      <c r="K2448" s="2"/>
      <c r="L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  <c r="AJ2448" s="2"/>
      <c r="AK2448" s="2"/>
      <c r="AM2448" s="2"/>
      <c r="AO2448" s="2"/>
      <c r="AP2448" s="2"/>
      <c r="AQ2448" s="2"/>
      <c r="AR2448" s="2"/>
      <c r="AS2448" s="2"/>
      <c r="AT2448" s="2"/>
      <c r="AV2448" s="2"/>
      <c r="AX2448" s="2"/>
      <c r="AZ2448" s="2"/>
      <c r="BA2448" s="2"/>
      <c r="BB2448" s="2"/>
      <c r="BC2448" s="2"/>
      <c r="BD2448" s="2"/>
      <c r="BE2448" s="2"/>
      <c r="BG2448" s="2"/>
      <c r="BH2448" s="2"/>
      <c r="BI2448" s="2"/>
      <c r="BJ2448" s="2"/>
      <c r="BL2448" s="2"/>
      <c r="BN2448" s="2"/>
      <c r="BO2448" s="2"/>
      <c r="BP2448" s="2"/>
      <c r="BQ2448" s="2"/>
      <c r="BR2448" s="2"/>
      <c r="BS2448" s="2"/>
      <c r="BU2448" s="2"/>
      <c r="BV2448" s="2"/>
      <c r="BW2448" s="2"/>
      <c r="BX2448" s="2"/>
      <c r="BY2448" s="2"/>
      <c r="BZ2448" s="2"/>
      <c r="CB2448" s="2"/>
      <c r="CD2448" s="2"/>
      <c r="CE2448" s="2"/>
      <c r="CF2448" s="2"/>
      <c r="CG2448" s="2"/>
      <c r="CI2448" s="2"/>
      <c r="CJ2448" s="2"/>
      <c r="CK2448" s="2"/>
      <c r="CL2448" s="2"/>
      <c r="CM2448" s="2"/>
      <c r="CN2448" s="2"/>
      <c r="CP2448" s="2"/>
      <c r="CQ2448" s="2"/>
      <c r="CR2448" s="2"/>
      <c r="CW2448" s="2"/>
      <c r="CX2448" s="2"/>
    </row>
    <row r="2449" spans="8:102" ht="12.95" customHeight="1" x14ac:dyDescent="0.2">
      <c r="H2449" s="2"/>
      <c r="I2449" s="2"/>
      <c r="J2449" s="2"/>
      <c r="K2449" s="2"/>
      <c r="L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D2449" s="2"/>
      <c r="AE2449" s="2"/>
      <c r="AF2449" s="2"/>
      <c r="AG2449" s="2"/>
      <c r="AH2449" s="2"/>
      <c r="AJ2449" s="2"/>
      <c r="AK2449" s="2"/>
      <c r="AM2449" s="2"/>
      <c r="AO2449" s="2"/>
      <c r="AP2449" s="2"/>
      <c r="AS2449" s="2"/>
      <c r="AV2449" s="2"/>
      <c r="AX2449" s="2"/>
      <c r="AZ2449" s="2"/>
      <c r="BA2449" s="2"/>
      <c r="BB2449" s="2"/>
      <c r="BC2449" s="2"/>
      <c r="BE2449" s="2"/>
      <c r="BG2449" s="2"/>
      <c r="BH2449" s="2"/>
      <c r="BI2449" s="2"/>
      <c r="BJ2449" s="2"/>
      <c r="BL2449" s="2"/>
      <c r="BN2449" s="2"/>
      <c r="BO2449" s="2"/>
      <c r="BP2449" s="2"/>
      <c r="BQ2449" s="2"/>
      <c r="BR2449" s="2"/>
      <c r="BS2449" s="2"/>
      <c r="BV2449" s="2"/>
      <c r="BW2449" s="2"/>
      <c r="BX2449" s="2"/>
      <c r="BY2449" s="2"/>
      <c r="BZ2449" s="2"/>
      <c r="CD2449" s="2"/>
      <c r="CE2449" s="2"/>
      <c r="CF2449" s="2"/>
      <c r="CG2449" s="2"/>
      <c r="CJ2449" s="2"/>
      <c r="CK2449" s="2"/>
      <c r="CL2449" s="2"/>
      <c r="CM2449" s="2"/>
      <c r="CN2449" s="2"/>
      <c r="CR2449" s="2"/>
      <c r="CW2449" s="2"/>
      <c r="CX2449" s="2"/>
    </row>
    <row r="2450" spans="8:102" ht="12.95" customHeight="1" x14ac:dyDescent="0.2">
      <c r="H2450" s="2"/>
      <c r="I2450" s="2"/>
      <c r="J2450" s="2"/>
      <c r="K2450" s="2"/>
      <c r="L2450" s="2"/>
      <c r="N2450" s="2"/>
      <c r="O2450" s="2"/>
      <c r="P2450" s="2"/>
      <c r="Q2450" s="2"/>
      <c r="R2450" s="2"/>
      <c r="S2450" s="2"/>
      <c r="T2450" s="2"/>
      <c r="V2450" s="2"/>
      <c r="W2450" s="2"/>
      <c r="X2450" s="2"/>
      <c r="Y2450" s="2"/>
      <c r="Z2450" s="2"/>
      <c r="AA2450" s="2"/>
      <c r="AD2450" s="2"/>
      <c r="AE2450" s="2"/>
      <c r="AF2450" s="2"/>
      <c r="AG2450" s="2"/>
      <c r="AH2450" s="2"/>
      <c r="AJ2450" s="2"/>
      <c r="AK2450" s="2"/>
      <c r="AM2450" s="2"/>
      <c r="AO2450" s="2"/>
      <c r="AP2450" s="2"/>
      <c r="AS2450" s="2"/>
      <c r="AV2450" s="2"/>
      <c r="AX2450" s="2"/>
      <c r="AZ2450" s="2"/>
      <c r="BA2450" s="2"/>
      <c r="BB2450" s="2"/>
      <c r="BC2450" s="2"/>
      <c r="BE2450" s="2"/>
      <c r="BG2450" s="2"/>
      <c r="BH2450" s="2"/>
      <c r="BI2450" s="2"/>
      <c r="BJ2450" s="2"/>
      <c r="BL2450" s="2"/>
      <c r="BO2450" s="2"/>
      <c r="BP2450" s="2"/>
      <c r="BQ2450" s="2"/>
      <c r="BR2450" s="2"/>
      <c r="BS2450" s="2"/>
      <c r="BV2450" s="2"/>
      <c r="BW2450" s="2"/>
      <c r="BX2450" s="2"/>
      <c r="BY2450" s="2"/>
      <c r="BZ2450" s="2"/>
      <c r="CD2450" s="2"/>
      <c r="CE2450" s="2"/>
      <c r="CF2450" s="2"/>
      <c r="CG2450" s="2"/>
      <c r="CJ2450" s="2"/>
      <c r="CK2450" s="2"/>
      <c r="CL2450" s="2"/>
      <c r="CM2450" s="2"/>
      <c r="CN2450" s="2"/>
      <c r="CR2450" s="2"/>
      <c r="CW2450" s="2"/>
      <c r="CX2450" s="2"/>
    </row>
    <row r="2451" spans="8:102" ht="12.95" customHeight="1" x14ac:dyDescent="0.2">
      <c r="H2451" s="2"/>
      <c r="I2451" s="2"/>
      <c r="J2451" s="2"/>
      <c r="K2451" s="2"/>
      <c r="L2451" s="2"/>
      <c r="N2451" s="2"/>
      <c r="O2451" s="2"/>
      <c r="P2451" s="2"/>
      <c r="Q2451" s="2"/>
      <c r="R2451" s="2"/>
      <c r="S2451" s="2"/>
      <c r="T2451" s="2"/>
      <c r="V2451" s="2"/>
      <c r="W2451" s="2"/>
      <c r="X2451" s="2"/>
      <c r="Y2451" s="2"/>
      <c r="Z2451" s="2"/>
      <c r="AA2451" s="2"/>
      <c r="AD2451" s="2"/>
      <c r="AE2451" s="2"/>
      <c r="AF2451" s="2"/>
      <c r="AG2451" s="2"/>
      <c r="AH2451" s="2"/>
      <c r="AJ2451" s="2"/>
      <c r="AK2451" s="2"/>
      <c r="AM2451" s="2"/>
      <c r="AO2451" s="2"/>
      <c r="AP2451" s="2"/>
      <c r="AS2451" s="2"/>
      <c r="AV2451" s="2"/>
      <c r="AX2451" s="2"/>
      <c r="AZ2451" s="2"/>
      <c r="BA2451" s="2"/>
      <c r="BB2451" s="2"/>
      <c r="BC2451" s="2"/>
      <c r="BE2451" s="2"/>
      <c r="BG2451" s="2"/>
      <c r="BH2451" s="2"/>
      <c r="BI2451" s="2"/>
      <c r="BJ2451" s="2"/>
      <c r="BL2451" s="2"/>
      <c r="BO2451" s="2"/>
      <c r="BP2451" s="2"/>
      <c r="BQ2451" s="2"/>
      <c r="BR2451" s="2"/>
      <c r="BS2451" s="2"/>
      <c r="BV2451" s="2"/>
      <c r="BW2451" s="2"/>
      <c r="BX2451" s="2"/>
      <c r="BY2451" s="2"/>
      <c r="BZ2451" s="2"/>
      <c r="CD2451" s="2"/>
      <c r="CE2451" s="2"/>
      <c r="CF2451" s="2"/>
      <c r="CG2451" s="2"/>
      <c r="CJ2451" s="2"/>
      <c r="CK2451" s="2"/>
      <c r="CL2451" s="2"/>
      <c r="CM2451" s="2"/>
      <c r="CN2451" s="2"/>
      <c r="CR2451" s="2"/>
      <c r="CW2451" s="2"/>
      <c r="CX2451" s="2"/>
    </row>
    <row r="2452" spans="8:102" x14ac:dyDescent="0.2">
      <c r="H2452" s="2"/>
      <c r="I2452" s="2"/>
      <c r="J2452" s="2"/>
      <c r="K2452" s="2"/>
      <c r="L2452" s="2"/>
      <c r="N2452" s="2"/>
      <c r="O2452" s="2"/>
      <c r="P2452" s="2"/>
      <c r="Q2452" s="2"/>
      <c r="R2452" s="2"/>
      <c r="S2452" s="2"/>
      <c r="T2452" s="2"/>
      <c r="V2452" s="2"/>
      <c r="W2452" s="2"/>
      <c r="X2452" s="2"/>
      <c r="Y2452" s="2"/>
      <c r="Z2452" s="2"/>
      <c r="AA2452" s="2"/>
      <c r="AD2452" s="2"/>
      <c r="AE2452" s="2"/>
      <c r="AG2452" s="2"/>
      <c r="AH2452" s="2"/>
      <c r="AJ2452" s="2"/>
      <c r="AK2452" s="2"/>
      <c r="AM2452" s="2"/>
      <c r="AO2452" s="2"/>
      <c r="AP2452" s="2"/>
      <c r="AS2452" s="2"/>
      <c r="AV2452" s="2"/>
      <c r="AX2452" s="2"/>
      <c r="AZ2452" s="2"/>
      <c r="BA2452" s="2"/>
      <c r="BB2452" s="2"/>
      <c r="BC2452" s="2"/>
      <c r="BE2452" s="2"/>
      <c r="BG2452" s="2"/>
      <c r="BH2452" s="2"/>
      <c r="BI2452" s="2"/>
      <c r="BJ2452" s="2"/>
      <c r="BL2452" s="2"/>
      <c r="BO2452" s="2"/>
      <c r="BP2452" s="2"/>
      <c r="BQ2452" s="2"/>
      <c r="BR2452" s="2"/>
      <c r="BS2452" s="2"/>
      <c r="BV2452" s="2"/>
      <c r="BW2452" s="2"/>
      <c r="BX2452" s="2"/>
      <c r="BY2452" s="2"/>
      <c r="BZ2452" s="2"/>
      <c r="CD2452" s="2"/>
      <c r="CE2452" s="2"/>
      <c r="CF2452" s="2"/>
      <c r="CG2452" s="2"/>
      <c r="CJ2452" s="2"/>
      <c r="CK2452" s="2"/>
      <c r="CL2452" s="2"/>
      <c r="CM2452" s="2"/>
      <c r="CR2452" s="2"/>
      <c r="CW2452" s="2"/>
      <c r="CX2452" s="2"/>
    </row>
    <row r="2453" spans="8:102" x14ac:dyDescent="0.2">
      <c r="H2453" s="2"/>
      <c r="I2453" s="2"/>
      <c r="J2453" s="2"/>
      <c r="K2453" s="2"/>
      <c r="L2453" s="2"/>
      <c r="N2453" s="2"/>
      <c r="O2453" s="2"/>
      <c r="P2453" s="2"/>
      <c r="Q2453" s="2"/>
      <c r="R2453" s="2"/>
      <c r="S2453" s="2"/>
      <c r="T2453" s="2"/>
      <c r="V2453" s="2"/>
      <c r="W2453" s="2"/>
      <c r="X2453" s="2"/>
      <c r="Y2453" s="2"/>
      <c r="Z2453" s="2"/>
      <c r="AA2453" s="2"/>
      <c r="AD2453" s="2"/>
      <c r="AE2453" s="2"/>
      <c r="AG2453" s="2"/>
      <c r="AH2453" s="2"/>
      <c r="AJ2453" s="2"/>
      <c r="AK2453" s="2"/>
      <c r="AM2453" s="2"/>
      <c r="AO2453" s="2"/>
      <c r="AP2453" s="2"/>
      <c r="AS2453" s="2"/>
      <c r="AV2453" s="2"/>
      <c r="AX2453" s="2"/>
      <c r="AZ2453" s="2"/>
      <c r="BA2453" s="2"/>
      <c r="BB2453" s="2"/>
      <c r="BC2453" s="2"/>
      <c r="BE2453" s="2"/>
      <c r="BG2453" s="2"/>
      <c r="BH2453" s="2"/>
      <c r="BI2453" s="2"/>
      <c r="BJ2453" s="2"/>
      <c r="BL2453" s="2"/>
      <c r="BO2453" s="2"/>
      <c r="BP2453" s="2"/>
      <c r="BQ2453" s="2"/>
      <c r="BR2453" s="2"/>
      <c r="BS2453" s="2"/>
      <c r="BV2453" s="2"/>
      <c r="BW2453" s="2"/>
      <c r="BX2453" s="2"/>
      <c r="BY2453" s="2"/>
      <c r="BZ2453" s="2"/>
      <c r="CD2453" s="2"/>
      <c r="CE2453" s="2"/>
      <c r="CF2453" s="2"/>
      <c r="CG2453" s="2"/>
      <c r="CJ2453" s="2"/>
      <c r="CK2453" s="2"/>
      <c r="CL2453" s="2"/>
      <c r="CM2453" s="2"/>
      <c r="CR2453" s="2"/>
      <c r="CW2453" s="2"/>
      <c r="CX2453" s="2"/>
    </row>
    <row r="2454" spans="8:102" x14ac:dyDescent="0.2">
      <c r="H2454" s="2"/>
      <c r="I2454" s="2"/>
      <c r="J2454" s="2"/>
      <c r="K2454" s="2"/>
      <c r="L2454" s="2"/>
      <c r="N2454" s="2"/>
      <c r="O2454" s="2"/>
      <c r="P2454" s="2"/>
      <c r="Q2454" s="2"/>
      <c r="R2454" s="2"/>
      <c r="S2454" s="2"/>
      <c r="T2454" s="2"/>
      <c r="V2454" s="2"/>
      <c r="W2454" s="2"/>
      <c r="X2454" s="2"/>
      <c r="Y2454" s="2"/>
      <c r="Z2454" s="2"/>
      <c r="AA2454" s="2"/>
      <c r="AD2454" s="2"/>
      <c r="AE2454" s="2"/>
      <c r="AG2454" s="2"/>
      <c r="AJ2454" s="2"/>
      <c r="AK2454" s="2"/>
      <c r="AM2454" s="2"/>
      <c r="AO2454" s="2"/>
      <c r="AP2454" s="2"/>
      <c r="AS2454" s="2"/>
      <c r="AV2454" s="2"/>
      <c r="AX2454" s="2"/>
      <c r="AZ2454" s="2"/>
      <c r="BA2454" s="2"/>
      <c r="BB2454" s="2"/>
      <c r="BC2454" s="2"/>
      <c r="BE2454" s="2"/>
      <c r="BG2454" s="2"/>
      <c r="BH2454" s="2"/>
      <c r="BI2454" s="2"/>
      <c r="BJ2454" s="2"/>
      <c r="BL2454" s="2"/>
      <c r="BO2454" s="2"/>
      <c r="BP2454" s="2"/>
      <c r="BQ2454" s="2"/>
      <c r="BR2454" s="2"/>
      <c r="BS2454" s="2"/>
      <c r="BV2454" s="2"/>
      <c r="BW2454" s="2"/>
      <c r="BX2454" s="2"/>
      <c r="BY2454" s="2"/>
      <c r="BZ2454" s="2"/>
      <c r="CD2454" s="2"/>
      <c r="CE2454" s="2"/>
      <c r="CF2454" s="2"/>
      <c r="CG2454" s="2"/>
      <c r="CJ2454" s="2"/>
      <c r="CK2454" s="2"/>
      <c r="CL2454" s="2"/>
      <c r="CM2454" s="2"/>
      <c r="CR2454" s="2"/>
      <c r="CW2454" s="2"/>
      <c r="CX2454" s="2"/>
    </row>
    <row r="2455" spans="8:102" x14ac:dyDescent="0.2">
      <c r="H2455" s="2"/>
      <c r="I2455" s="2"/>
      <c r="J2455" s="2"/>
      <c r="K2455" s="2"/>
      <c r="L2455" s="2"/>
      <c r="N2455" s="2"/>
      <c r="O2455" s="2"/>
      <c r="P2455" s="2"/>
      <c r="Q2455" s="2"/>
      <c r="R2455" s="2"/>
      <c r="S2455" s="2"/>
      <c r="T2455" s="2"/>
      <c r="V2455" s="2"/>
      <c r="W2455" s="2"/>
      <c r="X2455" s="2"/>
      <c r="Y2455" s="2"/>
      <c r="Z2455" s="2"/>
      <c r="AA2455" s="2"/>
      <c r="AD2455" s="2"/>
      <c r="AE2455" s="2"/>
      <c r="AG2455" s="2"/>
      <c r="AJ2455" s="2"/>
      <c r="AK2455" s="2"/>
      <c r="AM2455" s="2"/>
      <c r="AO2455" s="2"/>
      <c r="AP2455" s="2"/>
      <c r="AS2455" s="2"/>
      <c r="AV2455" s="2"/>
      <c r="AX2455" s="2"/>
      <c r="AZ2455" s="2"/>
      <c r="BA2455" s="2"/>
      <c r="BB2455" s="2"/>
      <c r="BC2455" s="2"/>
      <c r="BE2455" s="2"/>
      <c r="BG2455" s="2"/>
      <c r="BH2455" s="2"/>
      <c r="BI2455" s="2"/>
      <c r="BJ2455" s="2"/>
      <c r="BL2455" s="2"/>
      <c r="BO2455" s="2"/>
      <c r="BP2455" s="2"/>
      <c r="BQ2455" s="2"/>
      <c r="BR2455" s="2"/>
      <c r="BS2455" s="2"/>
      <c r="BV2455" s="2"/>
      <c r="BW2455" s="2"/>
      <c r="BX2455" s="2"/>
      <c r="BY2455" s="2"/>
      <c r="BZ2455" s="2"/>
      <c r="CD2455" s="2"/>
      <c r="CE2455" s="2"/>
      <c r="CF2455" s="2"/>
      <c r="CG2455" s="2"/>
      <c r="CJ2455" s="2"/>
      <c r="CK2455" s="2"/>
      <c r="CL2455" s="2"/>
      <c r="CM2455" s="2"/>
      <c r="CR2455" s="2"/>
      <c r="CW2455" s="2"/>
      <c r="CX2455" s="2"/>
    </row>
    <row r="2456" spans="8:102" x14ac:dyDescent="0.2">
      <c r="H2456" s="2"/>
      <c r="I2456" s="2"/>
      <c r="J2456" s="2"/>
      <c r="K2456" s="2"/>
      <c r="L2456" s="2"/>
      <c r="N2456" s="2"/>
      <c r="O2456" s="2"/>
      <c r="P2456" s="2"/>
      <c r="Q2456" s="2"/>
      <c r="R2456" s="2"/>
      <c r="S2456" s="2"/>
      <c r="T2456" s="2"/>
      <c r="V2456" s="2"/>
      <c r="W2456" s="2"/>
      <c r="X2456" s="2"/>
      <c r="Y2456" s="2"/>
      <c r="Z2456" s="2"/>
      <c r="AA2456" s="2"/>
      <c r="AD2456" s="2"/>
      <c r="AE2456" s="2"/>
      <c r="AG2456" s="2"/>
      <c r="AJ2456" s="2"/>
      <c r="AK2456" s="2"/>
      <c r="AM2456" s="2"/>
      <c r="AO2456" s="2"/>
      <c r="AP2456" s="2"/>
      <c r="AS2456" s="2"/>
      <c r="AV2456" s="2"/>
      <c r="AX2456" s="2"/>
      <c r="AZ2456" s="2"/>
      <c r="BA2456" s="2"/>
      <c r="BB2456" s="2"/>
      <c r="BC2456" s="2"/>
      <c r="BE2456" s="2"/>
      <c r="BG2456" s="2"/>
      <c r="BH2456" s="2"/>
      <c r="BI2456" s="2"/>
      <c r="BJ2456" s="2"/>
      <c r="BL2456" s="2"/>
      <c r="BO2456" s="2"/>
      <c r="BP2456" s="2"/>
      <c r="BQ2456" s="2"/>
      <c r="BR2456" s="2"/>
      <c r="BS2456" s="2"/>
      <c r="BV2456" s="2"/>
      <c r="BW2456" s="2"/>
      <c r="BX2456" s="2"/>
      <c r="BY2456" s="2"/>
      <c r="BZ2456" s="2"/>
      <c r="CD2456" s="2"/>
      <c r="CE2456" s="2"/>
      <c r="CF2456" s="2"/>
      <c r="CG2456" s="2"/>
      <c r="CJ2456" s="2"/>
      <c r="CK2456" s="2"/>
      <c r="CL2456" s="2"/>
      <c r="CM2456" s="2"/>
      <c r="CR2456" s="2"/>
      <c r="CW2456" s="2"/>
      <c r="CX2456" s="2"/>
    </row>
    <row r="2457" spans="8:102" x14ac:dyDescent="0.2">
      <c r="H2457" s="2"/>
      <c r="I2457" s="2"/>
      <c r="J2457" s="2"/>
      <c r="K2457" s="2"/>
      <c r="L2457" s="2"/>
      <c r="N2457" s="2"/>
      <c r="O2457" s="2"/>
      <c r="P2457" s="2"/>
      <c r="Q2457" s="2"/>
      <c r="R2457" s="2"/>
      <c r="S2457" s="2"/>
      <c r="T2457" s="2"/>
      <c r="V2457" s="2"/>
      <c r="W2457" s="2"/>
      <c r="X2457" s="2"/>
      <c r="Y2457" s="2"/>
      <c r="Z2457" s="2"/>
      <c r="AA2457" s="2"/>
      <c r="AD2457" s="2"/>
      <c r="AE2457" s="2"/>
      <c r="AG2457" s="2"/>
      <c r="AJ2457" s="2"/>
      <c r="AK2457" s="2"/>
      <c r="AM2457" s="2"/>
      <c r="AO2457" s="2"/>
      <c r="AP2457" s="2"/>
      <c r="AS2457" s="2"/>
      <c r="AV2457" s="2"/>
      <c r="AX2457" s="2"/>
      <c r="AZ2457" s="2"/>
      <c r="BA2457" s="2"/>
      <c r="BB2457" s="2"/>
      <c r="BC2457" s="2"/>
      <c r="BE2457" s="2"/>
      <c r="BG2457" s="2"/>
      <c r="BH2457" s="2"/>
      <c r="BI2457" s="2"/>
      <c r="BJ2457" s="2"/>
      <c r="BL2457" s="2"/>
      <c r="BO2457" s="2"/>
      <c r="BP2457" s="2"/>
      <c r="BQ2457" s="2"/>
      <c r="BR2457" s="2"/>
      <c r="BS2457" s="2"/>
      <c r="BV2457" s="2"/>
      <c r="BW2457" s="2"/>
      <c r="BX2457" s="2"/>
      <c r="BY2457" s="2"/>
      <c r="BZ2457" s="2"/>
      <c r="CD2457" s="2"/>
      <c r="CE2457" s="2"/>
      <c r="CF2457" s="2"/>
      <c r="CG2457" s="2"/>
      <c r="CJ2457" s="2"/>
      <c r="CK2457" s="2"/>
      <c r="CL2457" s="2"/>
      <c r="CM2457" s="2"/>
      <c r="CR2457" s="2"/>
      <c r="CW2457" s="2"/>
      <c r="CX2457" s="2"/>
    </row>
    <row r="2458" spans="8:102" x14ac:dyDescent="0.2">
      <c r="H2458" s="2"/>
      <c r="I2458" s="2"/>
      <c r="J2458" s="2"/>
      <c r="K2458" s="2"/>
      <c r="L2458" s="2"/>
      <c r="N2458" s="2"/>
      <c r="O2458" s="2"/>
      <c r="P2458" s="2"/>
      <c r="Q2458" s="2"/>
      <c r="R2458" s="2"/>
      <c r="S2458" s="2"/>
      <c r="T2458" s="2"/>
      <c r="V2458" s="2"/>
      <c r="W2458" s="2"/>
      <c r="Y2458" s="2"/>
      <c r="AA2458" s="2"/>
      <c r="AD2458" s="2"/>
      <c r="AE2458" s="2"/>
      <c r="AG2458" s="2"/>
      <c r="AJ2458" s="2"/>
      <c r="AK2458" s="2"/>
      <c r="AM2458" s="2"/>
      <c r="AO2458" s="2"/>
      <c r="AP2458" s="2"/>
      <c r="AS2458" s="2"/>
      <c r="AV2458" s="2"/>
      <c r="AX2458" s="2"/>
      <c r="AZ2458" s="2"/>
      <c r="BA2458" s="2"/>
      <c r="BB2458" s="2"/>
      <c r="BC2458" s="2"/>
      <c r="BE2458" s="2"/>
      <c r="BG2458" s="2"/>
      <c r="BH2458" s="2"/>
      <c r="BI2458" s="2"/>
      <c r="BJ2458" s="2"/>
      <c r="BL2458" s="2"/>
      <c r="BO2458" s="2"/>
      <c r="BP2458" s="2"/>
      <c r="BQ2458" s="2"/>
      <c r="BR2458" s="2"/>
      <c r="BS2458" s="2"/>
      <c r="BV2458" s="2"/>
      <c r="BW2458" s="2"/>
      <c r="BX2458" s="2"/>
      <c r="BY2458" s="2"/>
      <c r="BZ2458" s="2"/>
      <c r="CD2458" s="2"/>
      <c r="CE2458" s="2"/>
      <c r="CF2458" s="2"/>
      <c r="CG2458" s="2"/>
      <c r="CJ2458" s="2"/>
      <c r="CK2458" s="2"/>
      <c r="CL2458" s="2"/>
      <c r="CM2458" s="2"/>
      <c r="CR2458" s="2"/>
      <c r="CW2458" s="2"/>
      <c r="CX2458" s="2"/>
    </row>
    <row r="2459" spans="8:102" x14ac:dyDescent="0.2">
      <c r="H2459" s="2"/>
      <c r="I2459" s="2"/>
      <c r="J2459" s="2"/>
      <c r="K2459" s="2"/>
      <c r="N2459" s="2"/>
      <c r="O2459" s="2"/>
      <c r="P2459" s="2"/>
      <c r="Q2459" s="2"/>
      <c r="R2459" s="2"/>
      <c r="S2459" s="2"/>
      <c r="T2459" s="2"/>
      <c r="V2459" s="2"/>
      <c r="W2459" s="2"/>
      <c r="Y2459" s="2"/>
      <c r="AG2459" s="2"/>
      <c r="AJ2459" s="2"/>
      <c r="AK2459" s="2"/>
      <c r="AM2459" s="2"/>
      <c r="AO2459" s="2"/>
      <c r="AP2459" s="2"/>
      <c r="AS2459" s="2"/>
      <c r="AV2459" s="2"/>
      <c r="AX2459" s="2"/>
      <c r="AZ2459" s="2"/>
      <c r="BA2459" s="2"/>
      <c r="BB2459" s="2"/>
      <c r="BC2459" s="2"/>
      <c r="BE2459" s="2"/>
      <c r="BG2459" s="2"/>
      <c r="BH2459" s="2"/>
      <c r="BI2459" s="2"/>
      <c r="BJ2459" s="2"/>
      <c r="BL2459" s="2"/>
      <c r="BO2459" s="2"/>
      <c r="BP2459" s="2"/>
      <c r="BQ2459" s="2"/>
      <c r="BR2459" s="2"/>
      <c r="BS2459" s="2"/>
      <c r="BV2459" s="2"/>
      <c r="BW2459" s="2"/>
      <c r="BX2459" s="2"/>
      <c r="BY2459" s="2"/>
      <c r="BZ2459" s="2"/>
      <c r="CD2459" s="2"/>
      <c r="CE2459" s="2"/>
      <c r="CF2459" s="2"/>
      <c r="CG2459" s="2"/>
      <c r="CJ2459" s="2"/>
      <c r="CK2459" s="2"/>
      <c r="CL2459" s="2"/>
      <c r="CM2459" s="2"/>
      <c r="CR2459" s="2"/>
      <c r="CW2459" s="2"/>
      <c r="CX2459" s="2"/>
    </row>
    <row r="2460" spans="8:102" x14ac:dyDescent="0.2">
      <c r="H2460" s="2"/>
      <c r="I2460" s="2"/>
      <c r="J2460" s="2"/>
      <c r="K2460" s="2"/>
      <c r="N2460" s="2"/>
      <c r="O2460" s="2"/>
      <c r="P2460" s="2"/>
      <c r="Q2460" s="2"/>
      <c r="R2460" s="2"/>
      <c r="S2460" s="2"/>
      <c r="T2460" s="2"/>
      <c r="V2460" s="2"/>
      <c r="W2460" s="2"/>
      <c r="Y2460" s="2"/>
      <c r="AG2460" s="2"/>
      <c r="AJ2460" s="2"/>
      <c r="AK2460" s="2"/>
      <c r="AM2460" s="2"/>
      <c r="AO2460" s="2"/>
      <c r="AP2460" s="2"/>
      <c r="AS2460" s="2"/>
      <c r="AV2460" s="2"/>
      <c r="AX2460" s="2"/>
      <c r="AZ2460" s="2"/>
      <c r="BA2460" s="2"/>
      <c r="BB2460" s="2"/>
      <c r="BC2460" s="2"/>
      <c r="BE2460" s="2"/>
      <c r="BG2460" s="2"/>
      <c r="BH2460" s="2"/>
      <c r="BI2460" s="2"/>
      <c r="BJ2460" s="2"/>
      <c r="BL2460" s="2"/>
      <c r="BO2460" s="2"/>
      <c r="BP2460" s="2"/>
      <c r="BQ2460" s="2"/>
      <c r="BR2460" s="2"/>
      <c r="BS2460" s="2"/>
      <c r="BV2460" s="2"/>
      <c r="BW2460" s="2"/>
      <c r="BX2460" s="2"/>
      <c r="BY2460" s="2"/>
      <c r="BZ2460" s="2"/>
      <c r="CD2460" s="2"/>
      <c r="CE2460" s="2"/>
      <c r="CF2460" s="2"/>
      <c r="CG2460" s="2"/>
      <c r="CJ2460" s="2"/>
      <c r="CK2460" s="2"/>
      <c r="CL2460" s="2"/>
      <c r="CM2460" s="2"/>
      <c r="CR2460" s="2"/>
      <c r="CW2460" s="2"/>
      <c r="CX2460" s="2"/>
    </row>
    <row r="2461" spans="8:102" x14ac:dyDescent="0.2">
      <c r="H2461" s="2"/>
      <c r="O2461" s="2"/>
      <c r="S2461" s="2"/>
      <c r="T2461" s="2"/>
      <c r="V2461" s="2"/>
      <c r="Y2461" s="2"/>
      <c r="AG2461" s="2"/>
      <c r="AJ2461" s="2"/>
      <c r="AK2461" s="2"/>
      <c r="AM2461" s="2"/>
      <c r="AO2461" s="2"/>
      <c r="AP2461" s="2"/>
      <c r="AS2461" s="2"/>
      <c r="AV2461" s="2"/>
      <c r="AX2461" s="2"/>
      <c r="AZ2461" s="2"/>
      <c r="BA2461" s="2"/>
      <c r="BB2461" s="2"/>
      <c r="BC2461" s="2"/>
      <c r="BE2461" s="2"/>
      <c r="BG2461" s="2"/>
      <c r="BH2461" s="2"/>
      <c r="BI2461" s="2"/>
      <c r="BJ2461" s="2"/>
      <c r="BL2461" s="2"/>
      <c r="BO2461" s="2"/>
      <c r="BP2461" s="2"/>
      <c r="BQ2461" s="2"/>
      <c r="BR2461" s="2"/>
      <c r="BS2461" s="2"/>
      <c r="BV2461" s="2"/>
      <c r="BW2461" s="2"/>
      <c r="BX2461" s="2"/>
      <c r="BY2461" s="2"/>
      <c r="BZ2461" s="2"/>
      <c r="CD2461" s="2"/>
      <c r="CE2461" s="2"/>
      <c r="CF2461" s="2"/>
      <c r="CG2461" s="2"/>
      <c r="CJ2461" s="2"/>
      <c r="CK2461" s="2"/>
      <c r="CL2461" s="2"/>
      <c r="CM2461" s="2"/>
      <c r="CR2461" s="2"/>
      <c r="CW2461" s="2"/>
      <c r="CX2461" s="2"/>
    </row>
    <row r="2462" spans="8:102" x14ac:dyDescent="0.2">
      <c r="H2462" s="2"/>
      <c r="S2462" s="2"/>
      <c r="T2462" s="2"/>
      <c r="V2462" s="2"/>
      <c r="Y2462" s="2"/>
      <c r="AG2462" s="2"/>
      <c r="AJ2462" s="2"/>
      <c r="AK2462" s="2"/>
      <c r="AM2462" s="2"/>
      <c r="AO2462" s="2"/>
      <c r="AP2462" s="2"/>
      <c r="AS2462" s="2"/>
      <c r="AV2462" s="2"/>
      <c r="AX2462" s="2"/>
      <c r="AZ2462" s="2"/>
      <c r="BA2462" s="2"/>
      <c r="BB2462" s="2"/>
      <c r="BC2462" s="2"/>
      <c r="BE2462" s="2"/>
      <c r="BG2462" s="2"/>
      <c r="BH2462" s="2"/>
      <c r="BI2462" s="2"/>
      <c r="BJ2462" s="2"/>
      <c r="BL2462" s="2"/>
      <c r="BO2462" s="2"/>
      <c r="BP2462" s="2"/>
      <c r="BQ2462" s="2"/>
      <c r="BR2462" s="2"/>
      <c r="BS2462" s="2"/>
      <c r="BV2462" s="2"/>
      <c r="BW2462" s="2"/>
      <c r="BX2462" s="2"/>
      <c r="BY2462" s="2"/>
      <c r="BZ2462" s="2"/>
      <c r="CD2462" s="2"/>
      <c r="CE2462" s="2"/>
      <c r="CF2462" s="2"/>
      <c r="CG2462" s="2"/>
      <c r="CJ2462" s="2"/>
      <c r="CK2462" s="2"/>
      <c r="CL2462" s="2"/>
      <c r="CM2462" s="2"/>
      <c r="CR2462" s="2"/>
      <c r="CW2462" s="2"/>
      <c r="CX2462" s="2"/>
    </row>
    <row r="2463" spans="8:102" x14ac:dyDescent="0.2">
      <c r="S2463" s="2"/>
      <c r="T2463" s="2"/>
      <c r="V2463" s="2"/>
      <c r="Y2463" s="2"/>
      <c r="AG2463" s="2"/>
      <c r="AJ2463" s="2"/>
      <c r="AK2463" s="2"/>
      <c r="AM2463" s="2"/>
      <c r="AO2463" s="2"/>
      <c r="AP2463" s="2"/>
      <c r="AS2463" s="2"/>
      <c r="AV2463" s="2"/>
      <c r="AX2463" s="2"/>
      <c r="AZ2463" s="2"/>
      <c r="BA2463" s="2"/>
      <c r="BB2463" s="2"/>
      <c r="BC2463" s="2"/>
      <c r="BE2463" s="2"/>
      <c r="BG2463" s="2"/>
      <c r="BH2463" s="2"/>
      <c r="BJ2463" s="2"/>
      <c r="BL2463" s="2"/>
      <c r="BO2463" s="2"/>
      <c r="BP2463" s="2"/>
      <c r="BQ2463" s="2"/>
      <c r="BS2463" s="2"/>
      <c r="BV2463" s="2"/>
      <c r="BW2463" s="2"/>
      <c r="BX2463" s="2"/>
      <c r="BY2463" s="2"/>
      <c r="BZ2463" s="2"/>
      <c r="CD2463" s="2"/>
      <c r="CE2463" s="2"/>
      <c r="CF2463" s="2"/>
      <c r="CG2463" s="2"/>
      <c r="CJ2463" s="2"/>
      <c r="CK2463" s="2"/>
      <c r="CL2463" s="2"/>
      <c r="CM2463" s="2"/>
      <c r="CR2463" s="2"/>
      <c r="CW2463" s="2"/>
      <c r="CX2463" s="2"/>
    </row>
    <row r="2464" spans="8:102" x14ac:dyDescent="0.2">
      <c r="S2464" s="2"/>
      <c r="T2464" s="2"/>
      <c r="V2464" s="2"/>
      <c r="Y2464" s="2"/>
      <c r="AG2464" s="2"/>
      <c r="AJ2464" s="2"/>
      <c r="AK2464" s="2"/>
      <c r="AM2464" s="2"/>
      <c r="AO2464" s="2"/>
      <c r="AP2464" s="2"/>
      <c r="AZ2464" s="2"/>
      <c r="BA2464" s="2"/>
      <c r="BH2464" s="2"/>
      <c r="BO2464" s="2"/>
      <c r="BP2464" s="2"/>
      <c r="CD2464" s="2"/>
      <c r="CE2464" s="2"/>
      <c r="CF2464" s="2"/>
      <c r="CW2464" s="2"/>
      <c r="CX2464" s="2"/>
    </row>
    <row r="2465" spans="8:128" x14ac:dyDescent="0.2">
      <c r="AG2465" s="2"/>
      <c r="AK2465" s="2"/>
      <c r="AM2465" s="2"/>
      <c r="AP2465" s="2"/>
      <c r="AZ2465" s="2"/>
      <c r="BA2465" s="2"/>
      <c r="BO2465" s="2"/>
      <c r="BP2465" s="2"/>
      <c r="CD2465" s="2"/>
      <c r="CE2465" s="2"/>
      <c r="CF2465" s="2"/>
      <c r="CW2465" s="2"/>
    </row>
    <row r="2466" spans="8:128" x14ac:dyDescent="0.2">
      <c r="H2466" s="47"/>
      <c r="I2466" s="47"/>
      <c r="J2466" s="47"/>
      <c r="K2466" s="47"/>
      <c r="L2466" s="47"/>
      <c r="M2466" s="47"/>
      <c r="N2466" s="47"/>
      <c r="O2466" s="47"/>
      <c r="P2466" s="47"/>
      <c r="Q2466" s="47"/>
      <c r="R2466" s="47"/>
      <c r="S2466" s="47"/>
      <c r="T2466" s="47"/>
      <c r="U2466" s="47"/>
      <c r="V2466" s="47"/>
      <c r="W2466" s="47"/>
      <c r="X2466" s="47"/>
      <c r="Y2466" s="47"/>
      <c r="Z2466" s="47"/>
      <c r="AA2466" s="47"/>
      <c r="AB2466" s="47"/>
      <c r="AC2466" s="47"/>
      <c r="AD2466" s="47"/>
      <c r="AE2466" s="47"/>
      <c r="AF2466" s="47"/>
      <c r="AG2466" s="47"/>
      <c r="AH2466" s="47"/>
      <c r="AI2466" s="47"/>
      <c r="AJ2466" s="47"/>
      <c r="AK2466" s="47"/>
      <c r="AL2466" s="47"/>
      <c r="AM2466" s="47"/>
      <c r="AN2466" s="47"/>
      <c r="AO2466" s="47"/>
      <c r="AP2466" s="47"/>
      <c r="AQ2466" s="47"/>
      <c r="AR2466" s="47"/>
      <c r="AS2466" s="47"/>
      <c r="AT2466" s="47"/>
      <c r="AU2466" s="47"/>
      <c r="AV2466" s="47"/>
      <c r="AW2466" s="47"/>
      <c r="AX2466" s="47"/>
      <c r="AY2466" s="47"/>
      <c r="AZ2466" s="47"/>
      <c r="BA2466" s="47"/>
      <c r="BB2466" s="47"/>
      <c r="BC2466" s="47"/>
      <c r="BD2466" s="47"/>
      <c r="BE2466" s="47"/>
      <c r="BF2466" s="47"/>
      <c r="BG2466" s="47"/>
      <c r="BH2466" s="47"/>
      <c r="BI2466" s="47"/>
      <c r="BJ2466" s="47"/>
      <c r="BK2466" s="47"/>
      <c r="BL2466" s="47"/>
      <c r="BM2466" s="47"/>
      <c r="BN2466" s="47"/>
      <c r="BO2466" s="47"/>
      <c r="BP2466" s="47"/>
      <c r="BQ2466" s="47"/>
      <c r="BR2466" s="47"/>
      <c r="BS2466" s="47"/>
      <c r="BT2466" s="47"/>
      <c r="BU2466" s="47"/>
      <c r="BV2466" s="47"/>
      <c r="BW2466" s="47"/>
      <c r="BX2466" s="47"/>
      <c r="BY2466" s="47"/>
      <c r="BZ2466" s="47"/>
      <c r="CA2466" s="47"/>
      <c r="CB2466" s="47"/>
      <c r="CC2466" s="47"/>
      <c r="CD2466" s="47"/>
      <c r="CE2466" s="47"/>
      <c r="CF2466" s="47"/>
      <c r="CG2466" s="47"/>
      <c r="CH2466" s="47"/>
      <c r="CI2466" s="47"/>
      <c r="CJ2466" s="47"/>
      <c r="CK2466" s="47"/>
      <c r="CL2466" s="47"/>
      <c r="CM2466" s="47"/>
      <c r="CN2466" s="47"/>
      <c r="CO2466" s="47"/>
      <c r="CP2466" s="47"/>
      <c r="CQ2466" s="47"/>
      <c r="CR2466" s="47"/>
      <c r="CS2466" s="47"/>
      <c r="CT2466" s="47"/>
      <c r="CU2466" s="47"/>
      <c r="CV2466" s="47"/>
      <c r="CW2466" s="47"/>
      <c r="CX2466" s="47"/>
      <c r="CY2466" s="47">
        <f t="shared" ref="CY2466:DG2466" si="8">SUM(CY2446:CY2465)</f>
        <v>0</v>
      </c>
      <c r="CZ2466" s="47">
        <f t="shared" si="8"/>
        <v>0</v>
      </c>
      <c r="DA2466" s="47">
        <f t="shared" si="8"/>
        <v>0</v>
      </c>
      <c r="DB2466" s="47">
        <f t="shared" si="8"/>
        <v>0</v>
      </c>
      <c r="DC2466" s="47">
        <f t="shared" si="8"/>
        <v>0</v>
      </c>
      <c r="DD2466" s="47">
        <f t="shared" si="8"/>
        <v>0</v>
      </c>
      <c r="DE2466" s="47">
        <f t="shared" si="8"/>
        <v>0</v>
      </c>
      <c r="DF2466" s="47">
        <f t="shared" si="8"/>
        <v>0</v>
      </c>
      <c r="DG2466" s="47">
        <f t="shared" si="8"/>
        <v>0</v>
      </c>
      <c r="DH2466" s="47"/>
      <c r="DI2466" s="47"/>
      <c r="DJ2466" s="47"/>
      <c r="DK2466" s="47"/>
      <c r="DL2466" s="47"/>
      <c r="DM2466" s="47"/>
      <c r="DN2466" s="47"/>
      <c r="DO2466" s="47"/>
      <c r="DP2466" s="47"/>
      <c r="DQ2466" s="47"/>
      <c r="DR2466" s="47"/>
      <c r="DS2466" s="47"/>
      <c r="DT2466" s="47"/>
      <c r="DU2466" s="47"/>
      <c r="DV2466" s="47"/>
      <c r="DW2466" s="47"/>
      <c r="DX2466" s="47"/>
    </row>
  </sheetData>
  <mergeCells count="8">
    <mergeCell ref="A10:A11"/>
    <mergeCell ref="B10:B11"/>
    <mergeCell ref="F10:F11"/>
    <mergeCell ref="A2:F2"/>
    <mergeCell ref="A3:F3"/>
    <mergeCell ref="A4:F4"/>
    <mergeCell ref="A5:F5"/>
    <mergeCell ref="A7:F7"/>
  </mergeCells>
  <pageMargins left="0.75" right="0.75" top="0.39370078740157483" bottom="0.39370078740157483" header="0" footer="0"/>
  <pageSetup scale="10" fitToHeight="0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topLeftCell="A7" workbookViewId="0">
      <selection activeCell="I44" sqref="I44"/>
    </sheetView>
  </sheetViews>
  <sheetFormatPr baseColWidth="10" defaultRowHeight="12.75" x14ac:dyDescent="0.2"/>
  <cols>
    <col min="1" max="1" width="35.28515625" customWidth="1"/>
    <col min="2" max="2" width="25.140625" customWidth="1"/>
  </cols>
  <sheetData>
    <row r="2" spans="1:2" x14ac:dyDescent="0.2">
      <c r="A2" s="451" t="s">
        <v>412</v>
      </c>
      <c r="B2" s="451" t="s">
        <v>413</v>
      </c>
    </row>
    <row r="3" spans="1:2" x14ac:dyDescent="0.2">
      <c r="A3" s="247" t="s">
        <v>343</v>
      </c>
      <c r="B3" s="452">
        <f>Concejo!F11-Concejo!F14-Concejo!F21</f>
        <v>99576</v>
      </c>
    </row>
    <row r="4" spans="1:2" x14ac:dyDescent="0.2">
      <c r="A4" s="247" t="s">
        <v>344</v>
      </c>
      <c r="B4" s="452">
        <f>Despacho!F11-Despacho!F14-Despacho!F19</f>
        <v>32085.599999999999</v>
      </c>
    </row>
    <row r="5" spans="1:2" x14ac:dyDescent="0.2">
      <c r="A5" s="247" t="s">
        <v>414</v>
      </c>
      <c r="B5" s="452">
        <f>Sindicatura!F11-Sindicatura!F14</f>
        <v>21436.5</v>
      </c>
    </row>
    <row r="6" spans="1:2" x14ac:dyDescent="0.2">
      <c r="A6" s="247" t="s">
        <v>346</v>
      </c>
      <c r="B6" s="452">
        <f>Secretaria!F11-Secretaria!F14</f>
        <v>22681.200000000001</v>
      </c>
    </row>
    <row r="7" spans="1:2" x14ac:dyDescent="0.2">
      <c r="A7" s="247" t="s">
        <v>347</v>
      </c>
      <c r="B7" s="452">
        <f>Juridico!F11-Juridico!F14</f>
        <v>11064</v>
      </c>
    </row>
    <row r="8" spans="1:2" x14ac:dyDescent="0.2">
      <c r="A8" s="247" t="s">
        <v>415</v>
      </c>
      <c r="B8" s="452">
        <f>Gerencia!F11-Gerencia!F14</f>
        <v>21804.600000000002</v>
      </c>
    </row>
    <row r="9" spans="1:2" x14ac:dyDescent="0.2">
      <c r="A9" s="247" t="s">
        <v>349</v>
      </c>
      <c r="B9" s="180">
        <f>Auditoria!F10-Auditoria!F13</f>
        <v>10372.5</v>
      </c>
    </row>
    <row r="10" spans="1:2" x14ac:dyDescent="0.2">
      <c r="A10" s="247" t="s">
        <v>350</v>
      </c>
      <c r="B10" s="180">
        <f>Conta!F11-Conta!F14</f>
        <v>20675.850000000002</v>
      </c>
    </row>
    <row r="11" spans="1:2" x14ac:dyDescent="0.2">
      <c r="A11" s="247" t="s">
        <v>352</v>
      </c>
      <c r="B11" s="180">
        <f>Presupuesto!F11-Presupuesto!F14</f>
        <v>12447</v>
      </c>
    </row>
    <row r="12" spans="1:2" x14ac:dyDescent="0.2">
      <c r="A12" s="247" t="s">
        <v>351</v>
      </c>
      <c r="B12" s="180">
        <f>Tesoreria!F11-Tesoreria!F14</f>
        <v>37202.700000000004</v>
      </c>
    </row>
    <row r="13" spans="1:2" x14ac:dyDescent="0.2">
      <c r="A13" s="247" t="s">
        <v>228</v>
      </c>
      <c r="B13" s="180">
        <f>UATM!F11-UATM!F14</f>
        <v>58016.85</v>
      </c>
    </row>
    <row r="14" spans="1:2" x14ac:dyDescent="0.2">
      <c r="A14" s="247" t="s">
        <v>416</v>
      </c>
      <c r="B14" s="180">
        <f>Distrito!F12-Distrito!F15</f>
        <v>39692.1</v>
      </c>
    </row>
    <row r="15" spans="1:2" x14ac:dyDescent="0.2">
      <c r="A15" s="247" t="s">
        <v>134</v>
      </c>
      <c r="B15" s="180">
        <f>UACI!F11-UACI!F14</f>
        <v>20330.100000000002</v>
      </c>
    </row>
    <row r="16" spans="1:2" x14ac:dyDescent="0.2">
      <c r="A16" s="247" t="s">
        <v>417</v>
      </c>
      <c r="B16" s="180">
        <f>Mercado!F11-Mercado!F14</f>
        <v>17979</v>
      </c>
    </row>
    <row r="17" spans="1:2" x14ac:dyDescent="0.2">
      <c r="A17" s="247" t="s">
        <v>418</v>
      </c>
      <c r="B17" s="180">
        <f>Registro!F12-Registro!F15</f>
        <v>33745.200000000004</v>
      </c>
    </row>
    <row r="18" spans="1:2" x14ac:dyDescent="0.2">
      <c r="A18" s="247" t="s">
        <v>419</v>
      </c>
      <c r="B18" s="180">
        <f>Rastro!F12-Rastro!F15</f>
        <v>5532</v>
      </c>
    </row>
    <row r="19" spans="1:2" x14ac:dyDescent="0.2">
      <c r="A19" s="247" t="s">
        <v>420</v>
      </c>
      <c r="B19" s="180">
        <f>R.H!F11-R.H!F14</f>
        <v>22768.5</v>
      </c>
    </row>
    <row r="20" spans="1:2" x14ac:dyDescent="0.2">
      <c r="A20" s="247" t="s">
        <v>401</v>
      </c>
      <c r="B20" s="180">
        <f>'GESTION Y COOPE'!F12-'GESTION Y COOPE'!F15</f>
        <v>16250.25</v>
      </c>
    </row>
    <row r="21" spans="1:2" x14ac:dyDescent="0.2">
      <c r="A21" s="247" t="s">
        <v>426</v>
      </c>
      <c r="B21" s="180">
        <f>Informatica!F12-Informatica!F15</f>
        <v>8298</v>
      </c>
    </row>
    <row r="22" spans="1:2" x14ac:dyDescent="0.2">
      <c r="A22" s="247" t="s">
        <v>421</v>
      </c>
      <c r="B22" s="180">
        <f>Acceso!F12-Acceso!F15</f>
        <v>5532</v>
      </c>
    </row>
    <row r="23" spans="1:2" x14ac:dyDescent="0.2">
      <c r="A23" s="247" t="s">
        <v>142</v>
      </c>
      <c r="B23" s="180">
        <f>'Medio Ambiente'!F12-'Medio Ambiente'!F15</f>
        <v>12723.6</v>
      </c>
    </row>
    <row r="24" spans="1:2" x14ac:dyDescent="0.2">
      <c r="A24" s="247" t="s">
        <v>422</v>
      </c>
      <c r="B24" s="180">
        <f>S.G!F12-S.G!F15-S.G!F16</f>
        <v>172183.5</v>
      </c>
    </row>
    <row r="25" spans="1:2" x14ac:dyDescent="0.2">
      <c r="A25" s="247" t="s">
        <v>423</v>
      </c>
      <c r="B25" s="180">
        <f>G.Riesgos!F12-G.Riesgos!F15-G.Riesgos!F16</f>
        <v>18947.100000000002</v>
      </c>
    </row>
    <row r="26" spans="1:2" x14ac:dyDescent="0.2">
      <c r="A26" s="247" t="s">
        <v>424</v>
      </c>
      <c r="B26" s="180">
        <f>convivencia!F12-convivencia!F15</f>
        <v>54213.599999999999</v>
      </c>
    </row>
    <row r="27" spans="1:2" x14ac:dyDescent="0.2">
      <c r="A27" s="247" t="s">
        <v>235</v>
      </c>
      <c r="B27" s="180">
        <f>CAM!F12-CAM!F15-CAM!F16</f>
        <v>178199.55000000002</v>
      </c>
    </row>
    <row r="28" spans="1:2" x14ac:dyDescent="0.2">
      <c r="A28" s="247" t="s">
        <v>425</v>
      </c>
      <c r="B28" s="180">
        <f>PROMO!F12-PROMO!F15</f>
        <v>109948.5</v>
      </c>
    </row>
    <row r="29" spans="1:2" x14ac:dyDescent="0.2">
      <c r="A29" s="247" t="s">
        <v>356</v>
      </c>
      <c r="B29" s="180">
        <f>Proyectos!F12-Proyectos!F15</f>
        <v>29526</v>
      </c>
    </row>
    <row r="30" spans="1:2" x14ac:dyDescent="0.2">
      <c r="A30" s="247" t="s">
        <v>234</v>
      </c>
      <c r="B30" s="180">
        <f>comunicaciones!F12-comunicaciones!F15</f>
        <v>7606.5</v>
      </c>
    </row>
    <row r="31" spans="1:2" x14ac:dyDescent="0.2">
      <c r="A31" s="247" t="s">
        <v>397</v>
      </c>
      <c r="B31" s="180">
        <f>UDEL!F12-UDEL!F15</f>
        <v>43564.5</v>
      </c>
    </row>
    <row r="32" spans="1:2" x14ac:dyDescent="0.2">
      <c r="A32" s="246"/>
      <c r="B32" s="249">
        <f>SUM(B3:B31)</f>
        <v>1144402.7999999998</v>
      </c>
    </row>
    <row r="37" spans="1:2" x14ac:dyDescent="0.2">
      <c r="A37" s="170" t="s">
        <v>427</v>
      </c>
      <c r="B37" s="453">
        <f>311693.4-Concejo!D11-Despacho!D11-Sindicatura!D11-Secretaria!D11-Juridico!D11-Gerencia!D11-Auditoria!D10-Conta!D11-Presupuesto!D11-Tesoreria!D11-UATM!D11-Distrito!D12-UACI!D11-Mercado!D11-Registro!D12-Rastro!D12-R.H!D11-'GESTION Y COOPE'!D12-Informatica!D12-Acceso!D12-'Medio Ambiente'!D12-S.G!D12-G.Riesgos!D12-convivencia!D12-CAM!D12-PROMO!D12-Proyectos!D12-comunicaciones!D12-UDEL!D12</f>
        <v>-469.80499999991298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5"/>
  <sheetViews>
    <sheetView topLeftCell="C1" workbookViewId="0">
      <selection activeCell="M35" sqref="M35"/>
    </sheetView>
  </sheetViews>
  <sheetFormatPr baseColWidth="10" defaultRowHeight="12.75" x14ac:dyDescent="0.2"/>
  <cols>
    <col min="1" max="1" width="54.7109375" customWidth="1"/>
    <col min="2" max="2" width="20.28515625" bestFit="1" customWidth="1"/>
    <col min="3" max="3" width="5.28515625" customWidth="1"/>
    <col min="4" max="4" width="1.85546875" customWidth="1"/>
    <col min="5" max="5" width="2" hidden="1" customWidth="1"/>
    <col min="7" max="7" width="20.28515625" bestFit="1" customWidth="1"/>
    <col min="9" max="9" width="5.85546875" customWidth="1"/>
    <col min="10" max="10" width="1.5703125" customWidth="1"/>
    <col min="11" max="11" width="18.28515625" customWidth="1"/>
    <col min="12" max="12" width="12.5703125" customWidth="1"/>
    <col min="13" max="13" width="12.28515625" bestFit="1" customWidth="1"/>
  </cols>
  <sheetData>
    <row r="4" spans="1:12" ht="18" x14ac:dyDescent="0.25">
      <c r="A4" s="199" t="s">
        <v>340</v>
      </c>
      <c r="B4" s="199"/>
      <c r="C4" s="199"/>
      <c r="F4" s="199" t="s">
        <v>341</v>
      </c>
      <c r="G4" s="199"/>
      <c r="H4" s="199"/>
      <c r="K4" s="199" t="s">
        <v>273</v>
      </c>
    </row>
    <row r="5" spans="1:12" ht="18" x14ac:dyDescent="0.25">
      <c r="A5" s="200"/>
      <c r="B5" s="199" t="s">
        <v>270</v>
      </c>
      <c r="C5" s="200"/>
      <c r="F5" s="199" t="s">
        <v>271</v>
      </c>
      <c r="G5" s="199"/>
      <c r="H5" s="199"/>
    </row>
    <row r="6" spans="1:12" x14ac:dyDescent="0.2">
      <c r="L6" s="210"/>
    </row>
    <row r="7" spans="1:12" ht="18" x14ac:dyDescent="0.25">
      <c r="B7" s="311">
        <f>+P.INGRESOS!D65</f>
        <v>1356826.99</v>
      </c>
      <c r="G7" s="201">
        <f>+Concejo!C68+Despacho!C57+Sindicatura!C41+Secretaria!C39+Juridico!C38+Gerencia!C52+Auditoria!C40+Conta!C39+Presupuesto!C34+Tesoreria!C39+UATM!C45+Distrito!C52+UACI!C34+Mercado!C51+Registro!C42+Rastro!C48+R.H!C38+'GESTION Y COOPE'!C42+Informatica!C36+Acceso!C40+'Medio Ambiente'!C44+S.G!C59+G.Riesgos!C47+convivencia!C43+CAM!C47+PROMO!C43+Proyectos!C47+comunicaciones!C44+UDEL!C40</f>
        <v>1414822.1824999999</v>
      </c>
      <c r="K7" s="198">
        <f>B7-G7</f>
        <v>-57995.192499999888</v>
      </c>
    </row>
    <row r="12" spans="1:12" ht="18" x14ac:dyDescent="0.25">
      <c r="A12" s="199" t="s">
        <v>339</v>
      </c>
      <c r="B12" s="201">
        <f>+P.INGRESOS!C50</f>
        <v>623386.79</v>
      </c>
      <c r="C12" s="199"/>
      <c r="F12" s="199" t="s">
        <v>272</v>
      </c>
      <c r="G12" s="199"/>
      <c r="H12" s="199"/>
    </row>
    <row r="13" spans="1:12" ht="18" x14ac:dyDescent="0.25">
      <c r="A13" s="337" t="s">
        <v>337</v>
      </c>
      <c r="B13" s="338">
        <f>P.INGRESOS!C50/2</f>
        <v>311693.39500000002</v>
      </c>
      <c r="G13" s="201">
        <f>+Concejo!D68+Despacho!D57+Sindicatura!D41+Secretaria!D39+Juridico!D38+Gerencia!D52+Auditoria!D40+Conta!D39+Presupuesto!D34+Tesoreria!D39+UATM!D45+Distrito!D52+UACI!D34+Mercado!D51+Registro!D42+Rastro!D48+R.H!D38+'GESTION Y COOPE'!D42+Informatica!D36+Acceso!D40+'Medio Ambiente'!D44+S.G!D59+G.Riesgos!D47+convivencia!D43+CAM!D47+PROMO!D43+Proyectos!D47+comunicaciones!D44+UDEL!D40</f>
        <v>734890.75500000012</v>
      </c>
      <c r="K13" s="198">
        <f>B13-G13</f>
        <v>-423197.3600000001</v>
      </c>
    </row>
    <row r="14" spans="1:12" ht="18" x14ac:dyDescent="0.25">
      <c r="A14" s="335" t="s">
        <v>338</v>
      </c>
      <c r="B14" s="336">
        <f>+P.INGRESOS!C50/2</f>
        <v>311693.39500000002</v>
      </c>
      <c r="K14" s="201"/>
    </row>
    <row r="15" spans="1:12" ht="18" x14ac:dyDescent="0.25">
      <c r="K15" s="201"/>
    </row>
    <row r="18" spans="2:11" ht="15.75" x14ac:dyDescent="0.25">
      <c r="B18" s="228">
        <f>SUM(B7+B13)</f>
        <v>1668520.385</v>
      </c>
      <c r="G18" s="229">
        <f>G7+G13</f>
        <v>2149712.9375</v>
      </c>
    </row>
    <row r="19" spans="2:11" x14ac:dyDescent="0.2">
      <c r="G19" s="207"/>
      <c r="K19" s="206"/>
    </row>
    <row r="24" spans="2:11" x14ac:dyDescent="0.2">
      <c r="K24" s="306">
        <f>K7+K13</f>
        <v>-481192.55249999999</v>
      </c>
    </row>
    <row r="25" spans="2:11" x14ac:dyDescent="0.2">
      <c r="G25" s="206">
        <f>G7+G18+'PROYECTOS 2016'!E28</f>
        <v>3564535.12</v>
      </c>
    </row>
    <row r="31" spans="2:11" x14ac:dyDescent="0.2">
      <c r="G31" s="206"/>
    </row>
    <row r="32" spans="2:11" x14ac:dyDescent="0.2">
      <c r="I32" s="206"/>
    </row>
    <row r="35" spans="13:13" x14ac:dyDescent="0.2">
      <c r="M35" s="206"/>
    </row>
  </sheetData>
  <pageMargins left="0.7" right="0.7" top="0.75" bottom="0.75" header="0.3" footer="0.3"/>
  <pageSetup paperSize="9" scale="81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workbookViewId="0">
      <selection activeCell="F30" sqref="F30"/>
    </sheetView>
  </sheetViews>
  <sheetFormatPr baseColWidth="10" defaultRowHeight="12.75" x14ac:dyDescent="0.2"/>
  <cols>
    <col min="1" max="1" width="32" customWidth="1"/>
    <col min="2" max="2" width="17.5703125" customWidth="1"/>
    <col min="3" max="3" width="19.42578125" customWidth="1"/>
    <col min="4" max="4" width="20.42578125" customWidth="1"/>
    <col min="5" max="5" width="26.5703125" customWidth="1"/>
    <col min="6" max="6" width="33.140625" customWidth="1"/>
    <col min="7" max="7" width="18.28515625" customWidth="1"/>
    <col min="8" max="8" width="17.42578125" customWidth="1"/>
    <col min="9" max="9" width="20.140625" customWidth="1"/>
    <col min="10" max="10" width="29" customWidth="1"/>
    <col min="11" max="11" width="15" customWidth="1"/>
    <col min="12" max="12" width="14.85546875" customWidth="1"/>
    <col min="13" max="13" width="18.28515625" customWidth="1"/>
  </cols>
  <sheetData>
    <row r="2" spans="1:11" ht="33" customHeight="1" x14ac:dyDescent="0.25">
      <c r="A2" s="199" t="s">
        <v>363</v>
      </c>
      <c r="F2" s="199" t="s">
        <v>364</v>
      </c>
    </row>
    <row r="3" spans="1:11" ht="39.75" customHeight="1" x14ac:dyDescent="0.2">
      <c r="A3" s="349" t="s">
        <v>342</v>
      </c>
      <c r="B3" s="349" t="s">
        <v>358</v>
      </c>
      <c r="C3" s="349" t="s">
        <v>359</v>
      </c>
      <c r="D3" s="349" t="s">
        <v>361</v>
      </c>
      <c r="E3" s="343"/>
      <c r="F3" s="348" t="s">
        <v>342</v>
      </c>
      <c r="G3" s="348" t="s">
        <v>372</v>
      </c>
      <c r="H3" s="348" t="s">
        <v>362</v>
      </c>
      <c r="I3" s="348" t="s">
        <v>361</v>
      </c>
    </row>
    <row r="4" spans="1:11" x14ac:dyDescent="0.2">
      <c r="A4" s="247" t="s">
        <v>343</v>
      </c>
      <c r="B4" s="305">
        <v>73500</v>
      </c>
      <c r="C4" s="305">
        <f>+Concejo!C23</f>
        <v>71900</v>
      </c>
      <c r="D4" s="305">
        <f>C4-B4</f>
        <v>-1600</v>
      </c>
      <c r="E4" s="340"/>
      <c r="F4" s="247" t="s">
        <v>343</v>
      </c>
      <c r="G4" s="180">
        <v>97997.53</v>
      </c>
      <c r="H4" s="305">
        <f>+Concejo!D23</f>
        <v>52868.31</v>
      </c>
      <c r="I4" s="305">
        <f>H4-G4</f>
        <v>-45129.22</v>
      </c>
    </row>
    <row r="5" spans="1:11" x14ac:dyDescent="0.2">
      <c r="A5" s="247" t="s">
        <v>344</v>
      </c>
      <c r="B5" s="180">
        <v>29794.99</v>
      </c>
      <c r="C5" s="180">
        <f>+Despacho!C21</f>
        <v>34354.369999999995</v>
      </c>
      <c r="D5" s="305">
        <f t="shared" ref="D5:D32" si="0">C5-B5</f>
        <v>4559.3799999999937</v>
      </c>
      <c r="E5" s="341"/>
      <c r="F5" s="247" t="s">
        <v>344</v>
      </c>
      <c r="G5" s="180">
        <v>65500</v>
      </c>
      <c r="H5" s="180">
        <f>+Despacho!D21</f>
        <v>69000</v>
      </c>
      <c r="I5" s="305">
        <f t="shared" ref="I5:I32" si="1">H5-G5</f>
        <v>3500</v>
      </c>
    </row>
    <row r="6" spans="1:11" x14ac:dyDescent="0.2">
      <c r="A6" s="247" t="s">
        <v>345</v>
      </c>
      <c r="B6" s="180">
        <v>735</v>
      </c>
      <c r="C6" s="180">
        <f>+Sindicatura!C19</f>
        <v>985</v>
      </c>
      <c r="D6" s="305">
        <f t="shared" si="0"/>
        <v>250</v>
      </c>
      <c r="E6" s="341"/>
      <c r="F6" s="247" t="s">
        <v>345</v>
      </c>
      <c r="G6" s="180">
        <v>400</v>
      </c>
      <c r="H6" s="180">
        <f>+Sindicatura!D19</f>
        <v>550</v>
      </c>
      <c r="I6" s="305">
        <f t="shared" si="1"/>
        <v>150</v>
      </c>
    </row>
    <row r="7" spans="1:11" x14ac:dyDescent="0.2">
      <c r="A7" s="247" t="s">
        <v>346</v>
      </c>
      <c r="B7" s="180">
        <v>1789.1</v>
      </c>
      <c r="C7" s="180">
        <f>+Secretaria!C19</f>
        <v>1827.6</v>
      </c>
      <c r="D7" s="305">
        <f t="shared" si="0"/>
        <v>38.5</v>
      </c>
      <c r="E7" s="341"/>
      <c r="F7" s="247" t="s">
        <v>346</v>
      </c>
      <c r="G7" s="180">
        <v>1200</v>
      </c>
      <c r="H7" s="180">
        <f>+Secretaria!D19</f>
        <v>0</v>
      </c>
      <c r="I7" s="305">
        <f t="shared" si="1"/>
        <v>-1200</v>
      </c>
    </row>
    <row r="8" spans="1:11" x14ac:dyDescent="0.2">
      <c r="A8" s="247" t="s">
        <v>347</v>
      </c>
      <c r="B8" s="180">
        <v>696.1</v>
      </c>
      <c r="C8" s="180">
        <f>+Juridico!C19</f>
        <v>621.04999999999995</v>
      </c>
      <c r="D8" s="305">
        <f t="shared" si="0"/>
        <v>-75.050000000000068</v>
      </c>
      <c r="E8" s="341"/>
      <c r="F8" s="247" t="s">
        <v>347</v>
      </c>
      <c r="G8" s="180">
        <v>2521.1</v>
      </c>
      <c r="H8" s="180">
        <f>+Juridico!D19</f>
        <v>500</v>
      </c>
      <c r="I8" s="305">
        <f t="shared" si="1"/>
        <v>-2021.1</v>
      </c>
    </row>
    <row r="9" spans="1:11" x14ac:dyDescent="0.2">
      <c r="A9" s="247" t="s">
        <v>348</v>
      </c>
      <c r="B9" s="180">
        <v>6550</v>
      </c>
      <c r="C9" s="180">
        <f>+Gerencia!C19</f>
        <v>8000</v>
      </c>
      <c r="D9" s="305">
        <f t="shared" si="0"/>
        <v>1450</v>
      </c>
      <c r="E9" s="342"/>
      <c r="F9" s="247" t="s">
        <v>348</v>
      </c>
      <c r="G9" s="180">
        <v>21050</v>
      </c>
      <c r="H9" s="180">
        <f>+Gerencia!D19</f>
        <v>18800</v>
      </c>
      <c r="I9" s="305">
        <f t="shared" si="1"/>
        <v>-2250</v>
      </c>
    </row>
    <row r="10" spans="1:11" x14ac:dyDescent="0.2">
      <c r="A10" s="247" t="s">
        <v>349</v>
      </c>
      <c r="B10" s="180">
        <v>697</v>
      </c>
      <c r="C10" s="180">
        <f>+Auditoria!C18</f>
        <v>697</v>
      </c>
      <c r="D10" s="305">
        <f t="shared" si="0"/>
        <v>0</v>
      </c>
      <c r="E10" s="341"/>
      <c r="F10" s="247" t="s">
        <v>349</v>
      </c>
      <c r="G10" s="180">
        <v>0</v>
      </c>
      <c r="H10" s="180">
        <f>+Auditoria!D18</f>
        <v>0</v>
      </c>
      <c r="I10" s="305">
        <f t="shared" si="1"/>
        <v>0</v>
      </c>
    </row>
    <row r="11" spans="1:11" x14ac:dyDescent="0.2">
      <c r="A11" s="247" t="s">
        <v>227</v>
      </c>
      <c r="B11" s="180">
        <v>8007.4</v>
      </c>
      <c r="C11" s="180">
        <f>+R.H!C19</f>
        <v>8370.43</v>
      </c>
      <c r="D11" s="305">
        <f t="shared" si="0"/>
        <v>363.03000000000065</v>
      </c>
      <c r="E11" s="341"/>
      <c r="F11" s="247" t="s">
        <v>227</v>
      </c>
      <c r="G11" s="180">
        <v>10980.4</v>
      </c>
      <c r="H11" s="180">
        <f>+R.H!D19</f>
        <v>2230.08</v>
      </c>
      <c r="I11" s="305">
        <f t="shared" si="1"/>
        <v>-8750.32</v>
      </c>
    </row>
    <row r="12" spans="1:11" x14ac:dyDescent="0.2">
      <c r="A12" s="247" t="s">
        <v>350</v>
      </c>
      <c r="B12" s="180">
        <v>1671</v>
      </c>
      <c r="C12" s="180">
        <f>+Conta!C19</f>
        <v>1371</v>
      </c>
      <c r="D12" s="305">
        <f t="shared" si="0"/>
        <v>-300</v>
      </c>
      <c r="E12" s="341"/>
      <c r="F12" s="247" t="s">
        <v>350</v>
      </c>
      <c r="G12" s="180">
        <v>0</v>
      </c>
      <c r="H12" s="180">
        <f>+Conta!D19</f>
        <v>50</v>
      </c>
      <c r="I12" s="305">
        <f t="shared" si="1"/>
        <v>50</v>
      </c>
    </row>
    <row r="13" spans="1:11" x14ac:dyDescent="0.2">
      <c r="A13" s="247" t="s">
        <v>351</v>
      </c>
      <c r="B13" s="180">
        <v>1835.46</v>
      </c>
      <c r="C13" s="180">
        <f>+Tesoreria!C19</f>
        <v>4680</v>
      </c>
      <c r="D13" s="305">
        <f t="shared" si="0"/>
        <v>2844.54</v>
      </c>
      <c r="E13" s="341"/>
      <c r="F13" s="247" t="s">
        <v>351</v>
      </c>
      <c r="G13" s="180">
        <v>7050</v>
      </c>
      <c r="H13" s="180">
        <f>+Tesoreria!D19</f>
        <v>7000</v>
      </c>
      <c r="I13" s="305">
        <f t="shared" si="1"/>
        <v>-50</v>
      </c>
      <c r="K13" s="206"/>
    </row>
    <row r="14" spans="1:11" x14ac:dyDescent="0.2">
      <c r="A14" s="247" t="s">
        <v>352</v>
      </c>
      <c r="B14" s="180">
        <v>319.64999999999998</v>
      </c>
      <c r="C14" s="180">
        <f>+Presupuesto!C19</f>
        <v>921.5</v>
      </c>
      <c r="D14" s="305">
        <f t="shared" si="0"/>
        <v>601.85</v>
      </c>
      <c r="E14" s="341"/>
      <c r="F14" s="247" t="s">
        <v>352</v>
      </c>
      <c r="G14" s="180">
        <v>0</v>
      </c>
      <c r="H14" s="180">
        <f>+Presupuesto!D19</f>
        <v>0</v>
      </c>
      <c r="I14" s="305">
        <f t="shared" si="1"/>
        <v>0</v>
      </c>
    </row>
    <row r="15" spans="1:11" x14ac:dyDescent="0.2">
      <c r="A15" s="247" t="s">
        <v>228</v>
      </c>
      <c r="B15" s="180">
        <v>10289.549999999999</v>
      </c>
      <c r="C15" s="180">
        <f>+UATM!C19</f>
        <v>34367.550000000003</v>
      </c>
      <c r="D15" s="305">
        <f t="shared" si="0"/>
        <v>24078.000000000004</v>
      </c>
      <c r="E15" s="341"/>
      <c r="F15" s="247" t="s">
        <v>228</v>
      </c>
      <c r="G15" s="180">
        <v>600</v>
      </c>
      <c r="H15" s="180">
        <f>+UATM!D19</f>
        <v>0</v>
      </c>
      <c r="I15" s="305">
        <f t="shared" si="1"/>
        <v>-600</v>
      </c>
    </row>
    <row r="16" spans="1:11" x14ac:dyDescent="0.2">
      <c r="A16" s="247" t="s">
        <v>134</v>
      </c>
      <c r="B16" s="180">
        <v>2437.6999999999998</v>
      </c>
      <c r="C16" s="180">
        <f>+UACI!C19</f>
        <v>2053.8000000000002</v>
      </c>
      <c r="D16" s="305">
        <f t="shared" si="0"/>
        <v>-383.89999999999964</v>
      </c>
      <c r="E16" s="341"/>
      <c r="F16" s="247" t="s">
        <v>134</v>
      </c>
      <c r="G16" s="180">
        <v>1000</v>
      </c>
      <c r="H16" s="180">
        <f>+UACI!D19</f>
        <v>3560</v>
      </c>
      <c r="I16" s="305">
        <f t="shared" si="1"/>
        <v>2560</v>
      </c>
    </row>
    <row r="17" spans="1:11" x14ac:dyDescent="0.2">
      <c r="A17" s="247" t="s">
        <v>353</v>
      </c>
      <c r="B17" s="180">
        <v>40031.300000000003</v>
      </c>
      <c r="C17" s="180">
        <f>+Mercado!C19</f>
        <v>10862.6</v>
      </c>
      <c r="D17" s="305">
        <f t="shared" si="0"/>
        <v>-29168.700000000004</v>
      </c>
      <c r="E17" s="341"/>
      <c r="F17" s="247" t="s">
        <v>353</v>
      </c>
      <c r="G17" s="180">
        <v>100</v>
      </c>
      <c r="H17" s="180">
        <f>+Mercado!D19</f>
        <v>2150</v>
      </c>
      <c r="I17" s="305">
        <f t="shared" si="1"/>
        <v>2050</v>
      </c>
    </row>
    <row r="18" spans="1:11" x14ac:dyDescent="0.2">
      <c r="A18" s="247" t="s">
        <v>137</v>
      </c>
      <c r="B18" s="180">
        <v>3961.97</v>
      </c>
      <c r="C18" s="180">
        <f>+Registro!C20</f>
        <v>4388.63</v>
      </c>
      <c r="D18" s="305">
        <f t="shared" si="0"/>
        <v>426.66000000000031</v>
      </c>
      <c r="E18" s="341"/>
      <c r="F18" s="247" t="s">
        <v>137</v>
      </c>
      <c r="G18" s="180">
        <v>0</v>
      </c>
      <c r="H18" s="180">
        <f>+Registro!D20</f>
        <v>1435</v>
      </c>
      <c r="I18" s="305">
        <f t="shared" si="1"/>
        <v>1435</v>
      </c>
    </row>
    <row r="19" spans="1:11" ht="25.5" x14ac:dyDescent="0.2">
      <c r="A19" s="339" t="s">
        <v>354</v>
      </c>
      <c r="B19" s="180">
        <v>4405</v>
      </c>
      <c r="C19" s="180">
        <f>+Rastro!C20</f>
        <v>4716.6900000000005</v>
      </c>
      <c r="D19" s="305">
        <f t="shared" si="0"/>
        <v>311.69000000000051</v>
      </c>
      <c r="E19" s="341"/>
      <c r="F19" s="339" t="s">
        <v>354</v>
      </c>
      <c r="G19" s="180">
        <v>0</v>
      </c>
      <c r="H19" s="180">
        <f>+Rastro!D20</f>
        <v>0</v>
      </c>
      <c r="I19" s="305">
        <f t="shared" si="1"/>
        <v>0</v>
      </c>
    </row>
    <row r="20" spans="1:11" x14ac:dyDescent="0.2">
      <c r="A20" s="247" t="s">
        <v>355</v>
      </c>
      <c r="B20" s="180">
        <v>2725</v>
      </c>
      <c r="C20" s="180">
        <f>+Distrito!C20</f>
        <v>2525</v>
      </c>
      <c r="D20" s="305">
        <f t="shared" si="0"/>
        <v>-200</v>
      </c>
      <c r="E20" s="341"/>
      <c r="F20" s="247" t="s">
        <v>355</v>
      </c>
      <c r="G20" s="180">
        <v>11000</v>
      </c>
      <c r="H20" s="180">
        <f>+Distrito!D20</f>
        <v>14500</v>
      </c>
      <c r="I20" s="305">
        <f t="shared" si="1"/>
        <v>3500</v>
      </c>
    </row>
    <row r="21" spans="1:11" x14ac:dyDescent="0.2">
      <c r="A21" s="247" t="s">
        <v>356</v>
      </c>
      <c r="B21" s="180">
        <v>12917.33</v>
      </c>
      <c r="C21" s="180">
        <f>+Proyectos!C20</f>
        <v>24565.57</v>
      </c>
      <c r="D21" s="305">
        <f t="shared" si="0"/>
        <v>11648.24</v>
      </c>
      <c r="E21" s="341"/>
      <c r="F21" s="247" t="s">
        <v>356</v>
      </c>
      <c r="G21" s="180">
        <v>11300</v>
      </c>
      <c r="H21" s="180">
        <f>+Proyectos!D20</f>
        <v>35600</v>
      </c>
      <c r="I21" s="305">
        <f t="shared" si="1"/>
        <v>24300</v>
      </c>
    </row>
    <row r="22" spans="1:11" x14ac:dyDescent="0.2">
      <c r="A22" s="247" t="s">
        <v>233</v>
      </c>
      <c r="B22" s="180">
        <v>456.5</v>
      </c>
      <c r="C22" s="180">
        <f>+Acceso!C20</f>
        <v>571.46</v>
      </c>
      <c r="D22" s="305">
        <f t="shared" si="0"/>
        <v>114.96000000000004</v>
      </c>
      <c r="E22" s="341"/>
      <c r="F22" s="247" t="s">
        <v>233</v>
      </c>
      <c r="G22" s="180">
        <v>0</v>
      </c>
      <c r="H22" s="180">
        <f>+Acceso!D20</f>
        <v>0</v>
      </c>
      <c r="I22" s="305">
        <f t="shared" si="1"/>
        <v>0</v>
      </c>
      <c r="K22" s="206"/>
    </row>
    <row r="23" spans="1:11" x14ac:dyDescent="0.2">
      <c r="A23" s="247" t="s">
        <v>140</v>
      </c>
      <c r="B23" s="180">
        <v>1300</v>
      </c>
      <c r="C23" s="180">
        <f>+Informatica!C20</f>
        <v>1572</v>
      </c>
      <c r="D23" s="305">
        <f t="shared" si="0"/>
        <v>272</v>
      </c>
      <c r="E23" s="341"/>
      <c r="F23" s="247" t="s">
        <v>140</v>
      </c>
      <c r="G23" s="180">
        <v>0</v>
      </c>
      <c r="H23" s="180">
        <f>+Informatica!D20</f>
        <v>0</v>
      </c>
      <c r="I23" s="305">
        <f t="shared" si="1"/>
        <v>0</v>
      </c>
    </row>
    <row r="24" spans="1:11" x14ac:dyDescent="0.2">
      <c r="A24" s="247" t="s">
        <v>234</v>
      </c>
      <c r="B24" s="180">
        <v>10020.25</v>
      </c>
      <c r="C24" s="180">
        <f>+comunicaciones!C20</f>
        <v>2894.7</v>
      </c>
      <c r="D24" s="305">
        <f t="shared" si="0"/>
        <v>-7125.55</v>
      </c>
      <c r="E24" s="341"/>
      <c r="F24" s="247" t="s">
        <v>234</v>
      </c>
      <c r="G24" s="180">
        <v>3500</v>
      </c>
      <c r="H24" s="180">
        <f>+comunicaciones!D20</f>
        <v>21500</v>
      </c>
      <c r="I24" s="305">
        <f t="shared" si="1"/>
        <v>18000</v>
      </c>
    </row>
    <row r="25" spans="1:11" x14ac:dyDescent="0.2">
      <c r="A25" s="247" t="s">
        <v>235</v>
      </c>
      <c r="B25" s="180">
        <v>5631</v>
      </c>
      <c r="C25" s="180">
        <f>+CAM!C21</f>
        <v>16330</v>
      </c>
      <c r="D25" s="305">
        <f t="shared" si="0"/>
        <v>10699</v>
      </c>
      <c r="E25" s="341"/>
      <c r="F25" s="247" t="s">
        <v>235</v>
      </c>
      <c r="G25" s="180">
        <v>2660</v>
      </c>
      <c r="H25" s="180">
        <f>+CAM!D21</f>
        <v>3320</v>
      </c>
      <c r="I25" s="305">
        <f t="shared" si="1"/>
        <v>660</v>
      </c>
    </row>
    <row r="26" spans="1:11" x14ac:dyDescent="0.2">
      <c r="A26" s="247" t="s">
        <v>149</v>
      </c>
      <c r="B26" s="180">
        <v>985</v>
      </c>
      <c r="C26" s="180">
        <f>+convivencia!C20</f>
        <v>1695</v>
      </c>
      <c r="D26" s="305">
        <f t="shared" si="0"/>
        <v>710</v>
      </c>
      <c r="E26" s="341"/>
      <c r="F26" s="247" t="s">
        <v>149</v>
      </c>
      <c r="G26" s="180">
        <v>0</v>
      </c>
      <c r="H26" s="180">
        <f>+convivencia!D20</f>
        <v>0</v>
      </c>
      <c r="I26" s="305">
        <f t="shared" si="1"/>
        <v>0</v>
      </c>
    </row>
    <row r="27" spans="1:11" x14ac:dyDescent="0.2">
      <c r="A27" s="247" t="s">
        <v>236</v>
      </c>
      <c r="B27" s="180">
        <v>91806</v>
      </c>
      <c r="C27" s="180">
        <f>+S.G!C21</f>
        <v>103231</v>
      </c>
      <c r="D27" s="305">
        <f t="shared" si="0"/>
        <v>11425</v>
      </c>
      <c r="E27" s="341"/>
      <c r="F27" s="247" t="s">
        <v>236</v>
      </c>
      <c r="G27" s="180">
        <v>129000</v>
      </c>
      <c r="H27" s="180">
        <f>+S.G!D21</f>
        <v>145125</v>
      </c>
      <c r="I27" s="305">
        <f t="shared" si="1"/>
        <v>16125</v>
      </c>
    </row>
    <row r="28" spans="1:11" x14ac:dyDescent="0.2">
      <c r="A28" s="247" t="s">
        <v>142</v>
      </c>
      <c r="B28" s="180">
        <v>2274.5</v>
      </c>
      <c r="C28" s="180">
        <f>+'Medio Ambiente'!C20</f>
        <v>3799.3799999999997</v>
      </c>
      <c r="D28" s="305">
        <f t="shared" si="0"/>
        <v>1524.8799999999997</v>
      </c>
      <c r="E28" s="341"/>
      <c r="F28" s="247" t="s">
        <v>142</v>
      </c>
      <c r="G28" s="180">
        <v>1761</v>
      </c>
      <c r="H28" s="180">
        <f>+'Medio Ambiente'!D20</f>
        <v>466</v>
      </c>
      <c r="I28" s="305">
        <f t="shared" si="1"/>
        <v>-1295</v>
      </c>
    </row>
    <row r="29" spans="1:11" x14ac:dyDescent="0.2">
      <c r="A29" s="247" t="s">
        <v>237</v>
      </c>
      <c r="B29" s="180">
        <v>10970</v>
      </c>
      <c r="C29" s="180">
        <f>+G.Riesgos!C21</f>
        <v>19160.23</v>
      </c>
      <c r="D29" s="305">
        <f t="shared" si="0"/>
        <v>8190.23</v>
      </c>
      <c r="E29" s="341"/>
      <c r="F29" s="247" t="s">
        <v>237</v>
      </c>
      <c r="G29" s="180">
        <v>3500</v>
      </c>
      <c r="H29" s="180">
        <f>+G.Riesgos!D21</f>
        <v>7993.16</v>
      </c>
      <c r="I29" s="305">
        <f t="shared" si="1"/>
        <v>4493.16</v>
      </c>
    </row>
    <row r="30" spans="1:11" x14ac:dyDescent="0.2">
      <c r="A30" s="247" t="s">
        <v>144</v>
      </c>
      <c r="B30" s="180">
        <v>500</v>
      </c>
      <c r="C30" s="180">
        <f>+UDEL!C20</f>
        <v>900</v>
      </c>
      <c r="D30" s="305">
        <f t="shared" si="0"/>
        <v>400</v>
      </c>
      <c r="E30" s="341"/>
      <c r="F30" s="247" t="s">
        <v>144</v>
      </c>
      <c r="G30" s="180">
        <v>300</v>
      </c>
      <c r="H30" s="180">
        <f>+UDEL!D20</f>
        <v>250</v>
      </c>
      <c r="I30" s="305">
        <f t="shared" si="1"/>
        <v>-50</v>
      </c>
    </row>
    <row r="31" spans="1:11" x14ac:dyDescent="0.2">
      <c r="A31" s="247" t="s">
        <v>147</v>
      </c>
      <c r="B31" s="180">
        <v>9187.33</v>
      </c>
      <c r="C31" s="180">
        <f>+PROMO!C20</f>
        <v>35783.33</v>
      </c>
      <c r="D31" s="305">
        <f t="shared" si="0"/>
        <v>26596</v>
      </c>
      <c r="E31" s="341"/>
      <c r="F31" s="247" t="s">
        <v>147</v>
      </c>
      <c r="G31" s="180">
        <v>18200</v>
      </c>
      <c r="H31" s="180">
        <f>+PROMO!D20</f>
        <v>12750</v>
      </c>
      <c r="I31" s="305">
        <f t="shared" si="1"/>
        <v>-5450</v>
      </c>
    </row>
    <row r="32" spans="1:11" x14ac:dyDescent="0.2">
      <c r="A32" s="339" t="s">
        <v>357</v>
      </c>
      <c r="B32" s="180">
        <v>710</v>
      </c>
      <c r="C32" s="180">
        <f>+'GESTION Y COOPE'!C20</f>
        <v>810</v>
      </c>
      <c r="D32" s="305">
        <f t="shared" si="0"/>
        <v>100</v>
      </c>
      <c r="E32" s="341"/>
      <c r="F32" s="339" t="s">
        <v>357</v>
      </c>
      <c r="G32" s="180">
        <v>0</v>
      </c>
      <c r="H32" s="180">
        <f>+'GESTION Y COOPE'!D20</f>
        <v>0</v>
      </c>
      <c r="I32" s="305">
        <f t="shared" si="1"/>
        <v>0</v>
      </c>
    </row>
    <row r="33" spans="1:9" ht="44.25" customHeight="1" x14ac:dyDescent="0.2">
      <c r="A33" s="350" t="s">
        <v>119</v>
      </c>
      <c r="B33" s="351">
        <f>SUM(B4:B32)</f>
        <v>336204.13</v>
      </c>
      <c r="C33" s="351">
        <f>SUM(C4:C32)</f>
        <v>403954.89</v>
      </c>
      <c r="D33" s="351">
        <f>C33-B33</f>
        <v>67750.760000000009</v>
      </c>
      <c r="E33" s="344"/>
      <c r="F33" s="352" t="s">
        <v>119</v>
      </c>
      <c r="G33" s="353">
        <f>SUM(G4:G32)</f>
        <v>389620.03</v>
      </c>
      <c r="H33" s="353">
        <f>SUM(H4:H32)</f>
        <v>399647.55</v>
      </c>
      <c r="I33" s="353">
        <f>H33-G33</f>
        <v>10027.51999999996</v>
      </c>
    </row>
    <row r="38" spans="1:9" ht="18" x14ac:dyDescent="0.25">
      <c r="A38" s="199" t="s">
        <v>365</v>
      </c>
      <c r="E38" s="40"/>
      <c r="F38" s="199" t="s">
        <v>366</v>
      </c>
    </row>
    <row r="39" spans="1:9" ht="25.5" x14ac:dyDescent="0.2">
      <c r="A39" s="354" t="s">
        <v>342</v>
      </c>
      <c r="B39" s="354" t="s">
        <v>358</v>
      </c>
      <c r="C39" s="354" t="s">
        <v>359</v>
      </c>
      <c r="D39" s="354" t="s">
        <v>360</v>
      </c>
      <c r="E39" s="345"/>
      <c r="F39" s="355" t="s">
        <v>342</v>
      </c>
      <c r="G39" s="355" t="s">
        <v>372</v>
      </c>
      <c r="H39" s="355" t="s">
        <v>362</v>
      </c>
      <c r="I39" s="355" t="s">
        <v>361</v>
      </c>
    </row>
    <row r="40" spans="1:9" x14ac:dyDescent="0.2">
      <c r="A40" s="247" t="s">
        <v>343</v>
      </c>
      <c r="B40" s="305">
        <v>6000</v>
      </c>
      <c r="C40" s="305">
        <f>+Concejo!C61</f>
        <v>0</v>
      </c>
      <c r="D40" s="305">
        <f>C40-B40</f>
        <v>-6000</v>
      </c>
      <c r="E40" s="340"/>
      <c r="F40" s="247" t="s">
        <v>343</v>
      </c>
      <c r="G40" s="180">
        <v>5700</v>
      </c>
      <c r="H40" s="305">
        <f>+Concejo!D61</f>
        <v>4500</v>
      </c>
      <c r="I40" s="305">
        <f>H40-G40</f>
        <v>-1200</v>
      </c>
    </row>
    <row r="41" spans="1:9" x14ac:dyDescent="0.2">
      <c r="A41" s="247" t="s">
        <v>344</v>
      </c>
      <c r="B41" s="180">
        <v>1000</v>
      </c>
      <c r="C41" s="180">
        <f>+Despacho!C49</f>
        <v>5000</v>
      </c>
      <c r="D41" s="305">
        <f t="shared" ref="D41:D69" si="2">C41-B41</f>
        <v>4000</v>
      </c>
      <c r="E41" s="341"/>
      <c r="F41" s="247" t="s">
        <v>344</v>
      </c>
      <c r="G41" s="180">
        <v>1000</v>
      </c>
      <c r="H41" s="180">
        <f>+Despacho!D49</f>
        <v>2000</v>
      </c>
      <c r="I41" s="305">
        <f t="shared" ref="I41:I68" si="3">H41-G41</f>
        <v>1000</v>
      </c>
    </row>
    <row r="42" spans="1:9" x14ac:dyDescent="0.2">
      <c r="A42" s="247" t="s">
        <v>345</v>
      </c>
      <c r="B42" s="180">
        <v>300</v>
      </c>
      <c r="C42" s="180">
        <f>+Sindicatura!C34</f>
        <v>300</v>
      </c>
      <c r="D42" s="305">
        <f t="shared" si="2"/>
        <v>0</v>
      </c>
      <c r="E42" s="341"/>
      <c r="F42" s="247" t="s">
        <v>345</v>
      </c>
      <c r="G42" s="180">
        <v>0</v>
      </c>
      <c r="H42" s="180">
        <f>+Sindicatura!D34</f>
        <v>0</v>
      </c>
      <c r="I42" s="305">
        <f t="shared" si="3"/>
        <v>0</v>
      </c>
    </row>
    <row r="43" spans="1:9" x14ac:dyDescent="0.2">
      <c r="A43" s="247" t="s">
        <v>346</v>
      </c>
      <c r="B43" s="180">
        <v>350</v>
      </c>
      <c r="C43" s="180">
        <f>+Secretaria!C32</f>
        <v>350</v>
      </c>
      <c r="D43" s="305">
        <f t="shared" si="2"/>
        <v>0</v>
      </c>
      <c r="E43" s="341"/>
      <c r="F43" s="247" t="s">
        <v>346</v>
      </c>
      <c r="G43" s="180">
        <v>0</v>
      </c>
      <c r="H43" s="180">
        <f>+Secretaria!D32</f>
        <v>0</v>
      </c>
      <c r="I43" s="305">
        <f t="shared" si="3"/>
        <v>0</v>
      </c>
    </row>
    <row r="44" spans="1:9" x14ac:dyDescent="0.2">
      <c r="A44" s="247" t="s">
        <v>347</v>
      </c>
      <c r="B44" s="180">
        <v>0</v>
      </c>
      <c r="C44" s="180">
        <v>0</v>
      </c>
      <c r="D44" s="305">
        <f t="shared" si="2"/>
        <v>0</v>
      </c>
      <c r="E44" s="341"/>
      <c r="F44" s="247" t="s">
        <v>347</v>
      </c>
      <c r="G44" s="180">
        <v>0</v>
      </c>
      <c r="H44" s="180">
        <v>0</v>
      </c>
      <c r="I44" s="305">
        <f t="shared" si="3"/>
        <v>0</v>
      </c>
    </row>
    <row r="45" spans="1:9" x14ac:dyDescent="0.2">
      <c r="A45" s="247" t="s">
        <v>348</v>
      </c>
      <c r="B45" s="180">
        <v>2000</v>
      </c>
      <c r="C45" s="180">
        <f>+Gerencia!C44</f>
        <v>0</v>
      </c>
      <c r="D45" s="305">
        <f t="shared" si="2"/>
        <v>-2000</v>
      </c>
      <c r="E45" s="341"/>
      <c r="F45" s="247" t="s">
        <v>348</v>
      </c>
      <c r="G45" s="180">
        <v>350</v>
      </c>
      <c r="H45" s="180">
        <f>+Gerencia!D44</f>
        <v>2350</v>
      </c>
      <c r="I45" s="305">
        <f t="shared" si="3"/>
        <v>2000</v>
      </c>
    </row>
    <row r="46" spans="1:9" x14ac:dyDescent="0.2">
      <c r="A46" s="247" t="s">
        <v>349</v>
      </c>
      <c r="B46" s="180">
        <v>500</v>
      </c>
      <c r="C46" s="180">
        <f>+Auditoria!C33</f>
        <v>500</v>
      </c>
      <c r="D46" s="305">
        <f t="shared" si="2"/>
        <v>0</v>
      </c>
      <c r="E46" s="341"/>
      <c r="F46" s="247" t="s">
        <v>349</v>
      </c>
      <c r="G46" s="180">
        <v>0</v>
      </c>
      <c r="H46" s="180">
        <f>+Auditoria!D33</f>
        <v>0</v>
      </c>
      <c r="I46" s="305">
        <f t="shared" si="3"/>
        <v>0</v>
      </c>
    </row>
    <row r="47" spans="1:9" x14ac:dyDescent="0.2">
      <c r="A47" s="247" t="s">
        <v>227</v>
      </c>
      <c r="B47" s="180">
        <v>680</v>
      </c>
      <c r="C47" s="180">
        <f>+R.H!C31</f>
        <v>440</v>
      </c>
      <c r="D47" s="305">
        <f t="shared" si="2"/>
        <v>-240</v>
      </c>
      <c r="E47" s="341"/>
      <c r="F47" s="247" t="s">
        <v>227</v>
      </c>
      <c r="G47" s="180">
        <v>0</v>
      </c>
      <c r="H47" s="180">
        <f>+R.H!D31</f>
        <v>0</v>
      </c>
      <c r="I47" s="305">
        <f t="shared" si="3"/>
        <v>0</v>
      </c>
    </row>
    <row r="48" spans="1:9" x14ac:dyDescent="0.2">
      <c r="A48" s="247" t="s">
        <v>350</v>
      </c>
      <c r="B48" s="180">
        <v>275</v>
      </c>
      <c r="C48" s="180">
        <f>+Conta!C32</f>
        <v>275</v>
      </c>
      <c r="D48" s="305">
        <f t="shared" si="2"/>
        <v>0</v>
      </c>
      <c r="E48" s="341"/>
      <c r="F48" s="247" t="s">
        <v>350</v>
      </c>
      <c r="G48" s="180">
        <v>150</v>
      </c>
      <c r="H48" s="180">
        <f>+Conta!D32</f>
        <v>150</v>
      </c>
      <c r="I48" s="305">
        <f t="shared" si="3"/>
        <v>0</v>
      </c>
    </row>
    <row r="49" spans="1:9" x14ac:dyDescent="0.2">
      <c r="A49" s="247" t="s">
        <v>351</v>
      </c>
      <c r="B49" s="180">
        <v>600</v>
      </c>
      <c r="C49" s="180">
        <v>0</v>
      </c>
      <c r="D49" s="305">
        <f t="shared" si="2"/>
        <v>-600</v>
      </c>
      <c r="E49" s="341"/>
      <c r="F49" s="247" t="s">
        <v>351</v>
      </c>
      <c r="G49" s="180">
        <v>150</v>
      </c>
      <c r="H49" s="180">
        <v>0</v>
      </c>
      <c r="I49" s="305">
        <f t="shared" si="3"/>
        <v>-150</v>
      </c>
    </row>
    <row r="50" spans="1:9" x14ac:dyDescent="0.2">
      <c r="A50" s="247" t="s">
        <v>352</v>
      </c>
      <c r="B50" s="180">
        <v>330</v>
      </c>
      <c r="C50" s="180">
        <v>0</v>
      </c>
      <c r="D50" s="305">
        <f t="shared" si="2"/>
        <v>-330</v>
      </c>
      <c r="E50" s="341"/>
      <c r="F50" s="247" t="s">
        <v>352</v>
      </c>
      <c r="G50" s="180">
        <v>0</v>
      </c>
      <c r="H50" s="180">
        <v>0</v>
      </c>
      <c r="I50" s="305">
        <f t="shared" si="3"/>
        <v>0</v>
      </c>
    </row>
    <row r="51" spans="1:9" x14ac:dyDescent="0.2">
      <c r="A51" s="247" t="s">
        <v>228</v>
      </c>
      <c r="B51" s="180">
        <v>2239</v>
      </c>
      <c r="C51" s="180">
        <f>+UATM!C37</f>
        <v>1750</v>
      </c>
      <c r="D51" s="305">
        <f t="shared" si="2"/>
        <v>-489</v>
      </c>
      <c r="E51" s="341"/>
      <c r="F51" s="247" t="s">
        <v>228</v>
      </c>
      <c r="G51" s="180">
        <v>0</v>
      </c>
      <c r="H51" s="180">
        <f>+UATM!D37</f>
        <v>0</v>
      </c>
      <c r="I51" s="305">
        <f t="shared" si="3"/>
        <v>0</v>
      </c>
    </row>
    <row r="52" spans="1:9" x14ac:dyDescent="0.2">
      <c r="A52" s="247" t="s">
        <v>134</v>
      </c>
      <c r="B52" s="180">
        <v>620</v>
      </c>
      <c r="C52" s="180">
        <v>0</v>
      </c>
      <c r="D52" s="305">
        <f t="shared" si="2"/>
        <v>-620</v>
      </c>
      <c r="E52" s="341"/>
      <c r="F52" s="247" t="s">
        <v>134</v>
      </c>
      <c r="G52" s="180">
        <v>160</v>
      </c>
      <c r="H52" s="180">
        <v>0</v>
      </c>
      <c r="I52" s="305">
        <f t="shared" si="3"/>
        <v>-160</v>
      </c>
    </row>
    <row r="53" spans="1:9" x14ac:dyDescent="0.2">
      <c r="A53" s="247" t="s">
        <v>353</v>
      </c>
      <c r="B53" s="180">
        <v>850</v>
      </c>
      <c r="C53" s="180">
        <f>+Mercado!C42</f>
        <v>1000</v>
      </c>
      <c r="D53" s="305">
        <f t="shared" si="2"/>
        <v>150</v>
      </c>
      <c r="E53" s="341"/>
      <c r="F53" s="247" t="s">
        <v>353</v>
      </c>
      <c r="G53" s="180">
        <v>0</v>
      </c>
      <c r="H53" s="180">
        <f>+Mercado!D42</f>
        <v>0</v>
      </c>
      <c r="I53" s="305">
        <f t="shared" si="3"/>
        <v>0</v>
      </c>
    </row>
    <row r="54" spans="1:9" x14ac:dyDescent="0.2">
      <c r="A54" s="247" t="s">
        <v>137</v>
      </c>
      <c r="B54" s="180">
        <v>4400</v>
      </c>
      <c r="C54" s="180">
        <f>+Registro!C34</f>
        <v>4970</v>
      </c>
      <c r="D54" s="305">
        <f t="shared" si="2"/>
        <v>570</v>
      </c>
      <c r="E54" s="341"/>
      <c r="F54" s="247" t="s">
        <v>137</v>
      </c>
      <c r="G54" s="180">
        <v>400</v>
      </c>
      <c r="H54" s="180">
        <f>+Registro!D34</f>
        <v>0</v>
      </c>
      <c r="I54" s="305">
        <f t="shared" si="3"/>
        <v>-400</v>
      </c>
    </row>
    <row r="55" spans="1:9" ht="25.5" x14ac:dyDescent="0.2">
      <c r="A55" s="339" t="s">
        <v>354</v>
      </c>
      <c r="B55" s="180">
        <v>210</v>
      </c>
      <c r="C55" s="180">
        <f>+Rastro!C40</f>
        <v>150</v>
      </c>
      <c r="D55" s="305">
        <f t="shared" si="2"/>
        <v>-60</v>
      </c>
      <c r="E55" s="341"/>
      <c r="F55" s="339" t="s">
        <v>354</v>
      </c>
      <c r="G55" s="180">
        <v>0</v>
      </c>
      <c r="H55" s="180">
        <f>+Rastro!D40</f>
        <v>0</v>
      </c>
      <c r="I55" s="305">
        <f t="shared" si="3"/>
        <v>0</v>
      </c>
    </row>
    <row r="56" spans="1:9" x14ac:dyDescent="0.2">
      <c r="A56" s="247" t="s">
        <v>355</v>
      </c>
      <c r="B56" s="180">
        <v>900</v>
      </c>
      <c r="C56" s="180">
        <f>+Distrito!C43</f>
        <v>900</v>
      </c>
      <c r="D56" s="305">
        <f t="shared" si="2"/>
        <v>0</v>
      </c>
      <c r="E56" s="341"/>
      <c r="F56" s="247" t="s">
        <v>355</v>
      </c>
      <c r="G56" s="180">
        <v>0</v>
      </c>
      <c r="H56" s="180">
        <f>+Distrito!D43</f>
        <v>0</v>
      </c>
      <c r="I56" s="305">
        <f t="shared" si="3"/>
        <v>0</v>
      </c>
    </row>
    <row r="57" spans="1:9" x14ac:dyDescent="0.2">
      <c r="A57" s="247" t="s">
        <v>356</v>
      </c>
      <c r="B57" s="180">
        <v>300</v>
      </c>
      <c r="C57" s="180">
        <f>+Proyectos!C40</f>
        <v>0</v>
      </c>
      <c r="D57" s="305">
        <f t="shared" si="2"/>
        <v>-300</v>
      </c>
      <c r="E57" s="341"/>
      <c r="F57" s="247" t="s">
        <v>356</v>
      </c>
      <c r="G57" s="180">
        <v>0</v>
      </c>
      <c r="H57" s="180">
        <f>+Proyectos!D40</f>
        <v>700</v>
      </c>
      <c r="I57" s="305">
        <f t="shared" si="3"/>
        <v>700</v>
      </c>
    </row>
    <row r="58" spans="1:9" x14ac:dyDescent="0.2">
      <c r="A58" s="247" t="s">
        <v>233</v>
      </c>
      <c r="B58" s="180">
        <v>1500</v>
      </c>
      <c r="C58" s="180">
        <v>0</v>
      </c>
      <c r="D58" s="305">
        <f t="shared" si="2"/>
        <v>-1500</v>
      </c>
      <c r="E58" s="341"/>
      <c r="F58" s="247" t="s">
        <v>233</v>
      </c>
      <c r="G58" s="180">
        <v>0</v>
      </c>
      <c r="H58" s="180">
        <v>0</v>
      </c>
      <c r="I58" s="305">
        <f t="shared" si="3"/>
        <v>0</v>
      </c>
    </row>
    <row r="59" spans="1:9" x14ac:dyDescent="0.2">
      <c r="A59" s="247" t="s">
        <v>140</v>
      </c>
      <c r="B59" s="180">
        <v>650</v>
      </c>
      <c r="C59" s="180">
        <v>0</v>
      </c>
      <c r="D59" s="305">
        <f t="shared" si="2"/>
        <v>-650</v>
      </c>
      <c r="E59" s="341"/>
      <c r="F59" s="247" t="s">
        <v>140</v>
      </c>
      <c r="G59" s="180">
        <v>0</v>
      </c>
      <c r="H59" s="180">
        <v>0</v>
      </c>
      <c r="I59" s="305">
        <f t="shared" si="3"/>
        <v>0</v>
      </c>
    </row>
    <row r="60" spans="1:9" x14ac:dyDescent="0.2">
      <c r="A60" s="247" t="s">
        <v>234</v>
      </c>
      <c r="B60" s="180">
        <v>1080</v>
      </c>
      <c r="C60" s="180">
        <f>+comunicaciones!C36</f>
        <v>580</v>
      </c>
      <c r="D60" s="305">
        <f t="shared" si="2"/>
        <v>-500</v>
      </c>
      <c r="E60" s="341"/>
      <c r="F60" s="247" t="s">
        <v>234</v>
      </c>
      <c r="G60" s="180">
        <v>0</v>
      </c>
      <c r="H60" s="180">
        <f>+comunicaciones!D36</f>
        <v>1500</v>
      </c>
      <c r="I60" s="305">
        <f t="shared" si="3"/>
        <v>1500</v>
      </c>
    </row>
    <row r="61" spans="1:9" x14ac:dyDescent="0.2">
      <c r="A61" s="247" t="s">
        <v>235</v>
      </c>
      <c r="B61" s="180">
        <v>170</v>
      </c>
      <c r="C61" s="180">
        <f>+CAM!C38</f>
        <v>4500</v>
      </c>
      <c r="D61" s="305">
        <f t="shared" si="2"/>
        <v>4330</v>
      </c>
      <c r="E61" s="341"/>
      <c r="F61" s="247" t="s">
        <v>235</v>
      </c>
      <c r="G61" s="180">
        <v>0</v>
      </c>
      <c r="H61" s="180">
        <f>+CAM!D38</f>
        <v>170</v>
      </c>
      <c r="I61" s="305">
        <f t="shared" si="3"/>
        <v>170</v>
      </c>
    </row>
    <row r="62" spans="1:9" x14ac:dyDescent="0.2">
      <c r="A62" s="247" t="s">
        <v>149</v>
      </c>
      <c r="B62" s="180">
        <v>450</v>
      </c>
      <c r="C62" s="180">
        <f>+convivencia!C35</f>
        <v>650</v>
      </c>
      <c r="D62" s="305">
        <f t="shared" si="2"/>
        <v>200</v>
      </c>
      <c r="E62" s="341"/>
      <c r="F62" s="247" t="s">
        <v>149</v>
      </c>
      <c r="G62" s="180">
        <v>0</v>
      </c>
      <c r="H62" s="180">
        <f>+convivencia!D35</f>
        <v>0</v>
      </c>
      <c r="I62" s="305">
        <f t="shared" si="3"/>
        <v>0</v>
      </c>
    </row>
    <row r="63" spans="1:9" x14ac:dyDescent="0.2">
      <c r="A63" s="247" t="s">
        <v>236</v>
      </c>
      <c r="B63" s="180">
        <v>0</v>
      </c>
      <c r="C63" s="180">
        <f>+S.G!C52</f>
        <v>15350</v>
      </c>
      <c r="D63" s="305">
        <f t="shared" si="2"/>
        <v>15350</v>
      </c>
      <c r="E63" s="341"/>
      <c r="F63" s="247" t="s">
        <v>236</v>
      </c>
      <c r="G63" s="180">
        <v>0</v>
      </c>
      <c r="H63" s="180">
        <f>+S.G!D52</f>
        <v>0</v>
      </c>
      <c r="I63" s="305">
        <f t="shared" si="3"/>
        <v>0</v>
      </c>
    </row>
    <row r="64" spans="1:9" x14ac:dyDescent="0.2">
      <c r="A64" s="247" t="s">
        <v>142</v>
      </c>
      <c r="B64" s="180">
        <v>0</v>
      </c>
      <c r="C64" s="180">
        <f>+'Medio Ambiente'!C37</f>
        <v>0</v>
      </c>
      <c r="D64" s="305">
        <f t="shared" si="2"/>
        <v>0</v>
      </c>
      <c r="E64" s="341"/>
      <c r="F64" s="247" t="s">
        <v>142</v>
      </c>
      <c r="G64" s="180">
        <v>150</v>
      </c>
      <c r="H64" s="180">
        <f>+'Medio Ambiente'!D37</f>
        <v>150</v>
      </c>
      <c r="I64" s="305">
        <f t="shared" si="3"/>
        <v>0</v>
      </c>
    </row>
    <row r="65" spans="1:9" x14ac:dyDescent="0.2">
      <c r="A65" s="247" t="s">
        <v>237</v>
      </c>
      <c r="B65" s="180">
        <v>1200</v>
      </c>
      <c r="C65" s="180" t="e">
        <f>+G.Riesgos!#REF!</f>
        <v>#REF!</v>
      </c>
      <c r="D65" s="305" t="e">
        <f t="shared" si="2"/>
        <v>#REF!</v>
      </c>
      <c r="E65" s="341"/>
      <c r="F65" s="247" t="s">
        <v>237</v>
      </c>
      <c r="G65" s="180">
        <v>0</v>
      </c>
      <c r="H65" s="180" t="e">
        <f>+G.Riesgos!#REF!</f>
        <v>#REF!</v>
      </c>
      <c r="I65" s="305" t="e">
        <f t="shared" si="3"/>
        <v>#REF!</v>
      </c>
    </row>
    <row r="66" spans="1:9" x14ac:dyDescent="0.2">
      <c r="A66" s="247" t="s">
        <v>144</v>
      </c>
      <c r="B66" s="180">
        <v>0</v>
      </c>
      <c r="C66" s="180">
        <v>0</v>
      </c>
      <c r="D66" s="305">
        <f t="shared" si="2"/>
        <v>0</v>
      </c>
      <c r="E66" s="341"/>
      <c r="F66" s="247" t="s">
        <v>144</v>
      </c>
      <c r="G66" s="180">
        <v>0</v>
      </c>
      <c r="H66" s="180">
        <v>0</v>
      </c>
      <c r="I66" s="305">
        <f t="shared" si="3"/>
        <v>0</v>
      </c>
    </row>
    <row r="67" spans="1:9" x14ac:dyDescent="0.2">
      <c r="A67" s="247" t="s">
        <v>147</v>
      </c>
      <c r="B67" s="180">
        <v>710</v>
      </c>
      <c r="C67" s="180">
        <f>+PROMO!C36</f>
        <v>0</v>
      </c>
      <c r="D67" s="305">
        <f t="shared" si="2"/>
        <v>-710</v>
      </c>
      <c r="E67" s="341"/>
      <c r="F67" s="247" t="s">
        <v>147</v>
      </c>
      <c r="G67" s="180">
        <v>0</v>
      </c>
      <c r="H67" s="180">
        <f>+PROMO!D36</f>
        <v>710</v>
      </c>
      <c r="I67" s="305">
        <f t="shared" si="3"/>
        <v>710</v>
      </c>
    </row>
    <row r="68" spans="1:9" x14ac:dyDescent="0.2">
      <c r="A68" s="339" t="s">
        <v>357</v>
      </c>
      <c r="B68" s="180">
        <v>200</v>
      </c>
      <c r="C68" s="180">
        <f>+'GESTION Y COOPE'!C34</f>
        <v>350</v>
      </c>
      <c r="D68" s="305">
        <f t="shared" si="2"/>
        <v>150</v>
      </c>
      <c r="E68" s="341"/>
      <c r="F68" s="339" t="s">
        <v>357</v>
      </c>
      <c r="G68" s="180">
        <v>0</v>
      </c>
      <c r="H68" s="180">
        <f>+'GESTION Y COOPE'!D34</f>
        <v>0</v>
      </c>
      <c r="I68" s="305">
        <f t="shared" si="3"/>
        <v>0</v>
      </c>
    </row>
    <row r="69" spans="1:9" ht="32.25" customHeight="1" x14ac:dyDescent="0.2">
      <c r="A69" s="356" t="s">
        <v>119</v>
      </c>
      <c r="B69" s="357">
        <f>SUM(B40:B68)</f>
        <v>27514</v>
      </c>
      <c r="C69" s="357" t="e">
        <f>SUM(C40:C68)</f>
        <v>#REF!</v>
      </c>
      <c r="D69" s="357" t="e">
        <f t="shared" si="2"/>
        <v>#REF!</v>
      </c>
      <c r="E69" s="344"/>
      <c r="F69" s="346" t="s">
        <v>119</v>
      </c>
      <c r="G69" s="347">
        <f>SUM(G40:G68)</f>
        <v>8060</v>
      </c>
      <c r="H69" s="347" t="e">
        <f>SUM(H40:H68)</f>
        <v>#REF!</v>
      </c>
      <c r="I69" s="347" t="e">
        <f>H69-G69</f>
        <v>#REF!</v>
      </c>
    </row>
    <row r="72" spans="1:9" x14ac:dyDescent="0.2">
      <c r="A72" t="s">
        <v>371</v>
      </c>
      <c r="C72" s="252">
        <v>12000</v>
      </c>
    </row>
    <row r="73" spans="1:9" x14ac:dyDescent="0.2">
      <c r="A73" t="s">
        <v>370</v>
      </c>
      <c r="C73" s="252">
        <v>20000</v>
      </c>
      <c r="D73" s="206"/>
    </row>
    <row r="74" spans="1:9" x14ac:dyDescent="0.2">
      <c r="A74" s="170" t="s">
        <v>367</v>
      </c>
      <c r="C74" s="206">
        <f>+Concejo!C48+Despacho!C46+Gerencia!C39+Tesoreria!C31</f>
        <v>14615</v>
      </c>
      <c r="F74" s="170" t="s">
        <v>367</v>
      </c>
      <c r="H74" s="206">
        <f>+Concejo!D48+Tesoreria!D31+Gerencia!D39</f>
        <v>5150</v>
      </c>
    </row>
    <row r="75" spans="1:9" x14ac:dyDescent="0.2">
      <c r="A75" s="170" t="s">
        <v>368</v>
      </c>
      <c r="C75" s="206">
        <f>+Concejo!C54</f>
        <v>2500</v>
      </c>
      <c r="F75" s="170" t="s">
        <v>368</v>
      </c>
      <c r="H75" s="206">
        <f>+Concejo!D54</f>
        <v>5700</v>
      </c>
    </row>
    <row r="77" spans="1:9" x14ac:dyDescent="0.2">
      <c r="A77" s="170" t="s">
        <v>119</v>
      </c>
      <c r="B77" s="206"/>
      <c r="C77" s="358" t="e">
        <f>C33+C69+C72+C73+C74+C75</f>
        <v>#REF!</v>
      </c>
      <c r="F77" s="170" t="s">
        <v>119</v>
      </c>
      <c r="H77" s="358" t="e">
        <f>+H33+H69+H74+H75</f>
        <v>#REF!</v>
      </c>
      <c r="I77" s="170" t="s">
        <v>369</v>
      </c>
    </row>
    <row r="82" spans="3:3" x14ac:dyDescent="0.2">
      <c r="C82" s="219"/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51"/>
  <sheetViews>
    <sheetView topLeftCell="A16" zoomScaleNormal="100" workbookViewId="0">
      <selection activeCell="E30" sqref="E30"/>
    </sheetView>
  </sheetViews>
  <sheetFormatPr baseColWidth="10" defaultRowHeight="12.75" x14ac:dyDescent="0.2"/>
  <cols>
    <col min="1" max="2" width="7.7109375" style="266" customWidth="1"/>
    <col min="3" max="3" width="11.28515625" style="278" customWidth="1"/>
    <col min="4" max="4" width="58.7109375" style="278" customWidth="1"/>
    <col min="5" max="5" width="29.85546875" style="284" customWidth="1"/>
    <col min="6" max="6" width="29.28515625" style="271" customWidth="1"/>
    <col min="7" max="7" width="25.42578125" style="278" customWidth="1"/>
    <col min="8" max="8" width="35.42578125" style="278" customWidth="1"/>
    <col min="9" max="9" width="19.140625" style="278" customWidth="1"/>
    <col min="10" max="10" width="26.7109375" style="278" customWidth="1"/>
    <col min="11" max="11" width="18" style="278" customWidth="1"/>
    <col min="12" max="12" width="10.28515625" style="278" customWidth="1"/>
    <col min="13" max="13" width="0.140625" style="285" customWidth="1"/>
    <col min="14" max="14" width="11.7109375" style="283" hidden="1" customWidth="1"/>
    <col min="15" max="16" width="8.5703125" style="283" hidden="1" customWidth="1"/>
    <col min="17" max="17" width="7.5703125" style="283" hidden="1" customWidth="1"/>
    <col min="18" max="18" width="4.5703125" style="283" hidden="1" customWidth="1"/>
    <col min="19" max="19" width="8.28515625" style="283" hidden="1" customWidth="1"/>
    <col min="20" max="20" width="9.7109375" style="263" hidden="1" customWidth="1"/>
    <col min="21" max="21" width="1.85546875" style="278" customWidth="1"/>
    <col min="22" max="22" width="31" style="263" customWidth="1"/>
    <col min="23" max="23" width="35.7109375" style="278" customWidth="1"/>
    <col min="24" max="24" width="37.42578125" style="278" customWidth="1"/>
    <col min="25" max="25" width="97.5703125" style="278" customWidth="1"/>
    <col min="26" max="26" width="15.28515625" style="278" customWidth="1"/>
    <col min="27" max="27" width="16.42578125" style="278" customWidth="1"/>
    <col min="28" max="29" width="11.42578125" style="278"/>
    <col min="30" max="30" width="14.28515625" style="278" customWidth="1"/>
    <col min="31" max="32" width="11.42578125" style="278"/>
    <col min="33" max="33" width="16.7109375" style="278" customWidth="1"/>
    <col min="34" max="16384" width="11.42578125" style="278"/>
  </cols>
  <sheetData>
    <row r="1" spans="1:21" ht="43.5" customHeight="1" x14ac:dyDescent="0.2">
      <c r="A1" s="487" t="s">
        <v>331</v>
      </c>
      <c r="B1" s="487"/>
      <c r="C1" s="487"/>
      <c r="D1" s="487"/>
      <c r="E1" s="487"/>
      <c r="F1" s="487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</row>
    <row r="2" spans="1:21" ht="25.5" customHeight="1" thickBot="1" x14ac:dyDescent="0.25">
      <c r="A2" s="488" t="s">
        <v>332</v>
      </c>
      <c r="B2" s="488"/>
      <c r="C2" s="488"/>
      <c r="D2" s="488"/>
      <c r="E2" s="488"/>
      <c r="F2" s="488"/>
      <c r="G2" s="264"/>
      <c r="H2" s="264"/>
      <c r="I2" s="264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21" ht="26.25" customHeight="1" x14ac:dyDescent="0.2">
      <c r="C3" s="267"/>
      <c r="D3" s="300"/>
      <c r="E3" s="301"/>
      <c r="F3" s="302" t="s">
        <v>281</v>
      </c>
      <c r="G3" s="267"/>
      <c r="H3" s="267"/>
      <c r="I3" s="267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</row>
    <row r="4" spans="1:21" ht="33" customHeight="1" thickBot="1" x14ac:dyDescent="0.25">
      <c r="C4" s="267"/>
      <c r="D4" s="303" t="s">
        <v>327</v>
      </c>
      <c r="E4" s="304"/>
      <c r="F4" s="314">
        <f>155846.68*11+155846.67</f>
        <v>1870160.15</v>
      </c>
      <c r="G4" s="267"/>
      <c r="H4" s="267"/>
      <c r="I4" s="267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1:21" ht="42" customHeight="1" x14ac:dyDescent="0.2">
      <c r="C5" s="269"/>
      <c r="D5" s="270"/>
      <c r="E5" s="269"/>
      <c r="G5" s="269"/>
      <c r="H5" s="272"/>
      <c r="I5" s="273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</row>
    <row r="6" spans="1:21" ht="43.5" customHeight="1" x14ac:dyDescent="0.2">
      <c r="C6" s="412" t="s">
        <v>282</v>
      </c>
      <c r="D6" s="412" t="s">
        <v>283</v>
      </c>
      <c r="E6" s="412" t="s">
        <v>328</v>
      </c>
      <c r="F6" s="412" t="s">
        <v>284</v>
      </c>
      <c r="G6" s="269"/>
      <c r="H6" s="272"/>
      <c r="I6" s="273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</row>
    <row r="7" spans="1:21" ht="43.5" customHeight="1" x14ac:dyDescent="0.2">
      <c r="C7" s="365">
        <v>1</v>
      </c>
      <c r="D7" s="318" t="s">
        <v>329</v>
      </c>
      <c r="E7" s="319">
        <v>770355.72</v>
      </c>
      <c r="F7" s="320">
        <f>F4-E7</f>
        <v>1099804.43</v>
      </c>
      <c r="G7" s="269"/>
      <c r="H7" s="268"/>
      <c r="I7" s="275"/>
      <c r="J7" s="276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</row>
    <row r="8" spans="1:21" ht="43.5" customHeight="1" x14ac:dyDescent="0.2">
      <c r="C8" s="365">
        <f>C7+1</f>
        <v>2</v>
      </c>
      <c r="D8" s="318" t="s">
        <v>285</v>
      </c>
      <c r="E8" s="321">
        <v>28055.4</v>
      </c>
      <c r="F8" s="320">
        <f>F7-E8</f>
        <v>1071749.03</v>
      </c>
      <c r="G8" s="277"/>
      <c r="H8" s="272"/>
      <c r="I8" s="273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</row>
    <row r="9" spans="1:21" ht="51.75" customHeight="1" x14ac:dyDescent="0.2">
      <c r="C9" s="365">
        <f t="shared" ref="C9:C26" si="0">C8+1</f>
        <v>3</v>
      </c>
      <c r="D9" s="318" t="s">
        <v>286</v>
      </c>
      <c r="E9" s="321">
        <v>50000</v>
      </c>
      <c r="F9" s="320">
        <f t="shared" ref="F9:F26" si="1">F8-E9</f>
        <v>1021749.03</v>
      </c>
      <c r="G9" s="269"/>
      <c r="H9" s="269"/>
      <c r="I9" s="269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</row>
    <row r="10" spans="1:21" ht="43.5" customHeight="1" x14ac:dyDescent="0.2">
      <c r="C10" s="364">
        <f t="shared" si="0"/>
        <v>4</v>
      </c>
      <c r="D10" s="318" t="s">
        <v>311</v>
      </c>
      <c r="E10" s="322">
        <v>52000</v>
      </c>
      <c r="F10" s="320">
        <f t="shared" si="1"/>
        <v>969749.03</v>
      </c>
      <c r="G10" s="269"/>
      <c r="H10" s="269"/>
      <c r="I10" s="269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</row>
    <row r="11" spans="1:21" ht="43.5" customHeight="1" x14ac:dyDescent="0.2">
      <c r="C11" s="365">
        <f t="shared" si="0"/>
        <v>5</v>
      </c>
      <c r="D11" s="318" t="s">
        <v>287</v>
      </c>
      <c r="E11" s="323">
        <v>30000</v>
      </c>
      <c r="F11" s="320">
        <f t="shared" si="1"/>
        <v>939749.03</v>
      </c>
      <c r="G11" s="269"/>
      <c r="H11" s="269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</row>
    <row r="12" spans="1:21" ht="43.5" customHeight="1" x14ac:dyDescent="0.2">
      <c r="C12" s="365">
        <f t="shared" si="0"/>
        <v>6</v>
      </c>
      <c r="D12" s="318" t="s">
        <v>288</v>
      </c>
      <c r="E12" s="323">
        <v>33455.089999999997</v>
      </c>
      <c r="F12" s="320">
        <f t="shared" si="1"/>
        <v>906293.94000000006</v>
      </c>
      <c r="G12" s="269"/>
      <c r="H12" s="269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</row>
    <row r="13" spans="1:21" ht="43.5" customHeight="1" x14ac:dyDescent="0.2">
      <c r="C13" s="366">
        <f t="shared" si="0"/>
        <v>7</v>
      </c>
      <c r="D13" s="324" t="s">
        <v>289</v>
      </c>
      <c r="E13" s="325">
        <v>10000</v>
      </c>
      <c r="F13" s="320">
        <f t="shared" si="1"/>
        <v>896293.94000000006</v>
      </c>
      <c r="G13" s="298"/>
      <c r="H13" s="269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1:21" ht="73.5" customHeight="1" x14ac:dyDescent="0.2">
      <c r="C14" s="380">
        <f t="shared" si="0"/>
        <v>8</v>
      </c>
      <c r="D14" s="381" t="s">
        <v>312</v>
      </c>
      <c r="E14" s="382">
        <v>180000</v>
      </c>
      <c r="F14" s="320">
        <f t="shared" si="1"/>
        <v>716293.94000000006</v>
      </c>
      <c r="G14" s="298"/>
      <c r="L14" s="265"/>
      <c r="M14" s="265"/>
      <c r="N14" s="265"/>
      <c r="O14" s="265"/>
      <c r="P14" s="265"/>
      <c r="Q14" s="265"/>
      <c r="R14" s="265"/>
      <c r="S14" s="265"/>
      <c r="T14" s="265"/>
      <c r="U14" s="265"/>
    </row>
    <row r="15" spans="1:21" ht="61.5" customHeight="1" x14ac:dyDescent="0.2">
      <c r="C15" s="365">
        <f t="shared" si="0"/>
        <v>9</v>
      </c>
      <c r="D15" s="324" t="s">
        <v>290</v>
      </c>
      <c r="E15" s="326">
        <v>30000</v>
      </c>
      <c r="F15" s="320">
        <f t="shared" si="1"/>
        <v>686293.94000000006</v>
      </c>
      <c r="G15" s="269"/>
      <c r="L15" s="265"/>
      <c r="M15" s="265"/>
      <c r="N15" s="265"/>
      <c r="O15" s="265"/>
      <c r="P15" s="265"/>
      <c r="Q15" s="265"/>
      <c r="R15" s="265"/>
      <c r="S15" s="265"/>
      <c r="T15" s="265"/>
      <c r="U15" s="265"/>
    </row>
    <row r="16" spans="1:21" ht="61.5" customHeight="1" x14ac:dyDescent="0.2">
      <c r="C16" s="380">
        <f t="shared" si="0"/>
        <v>10</v>
      </c>
      <c r="D16" s="381" t="s">
        <v>291</v>
      </c>
      <c r="E16" s="382">
        <v>70000</v>
      </c>
      <c r="F16" s="320">
        <f t="shared" si="1"/>
        <v>616293.94000000006</v>
      </c>
      <c r="G16" s="279"/>
      <c r="H16" s="279"/>
      <c r="I16" s="279"/>
      <c r="J16" s="279"/>
      <c r="L16" s="265"/>
      <c r="M16" s="265"/>
      <c r="N16" s="265"/>
      <c r="O16" s="265"/>
      <c r="P16" s="265"/>
      <c r="Q16" s="265"/>
      <c r="R16" s="265"/>
      <c r="S16" s="265"/>
      <c r="T16" s="265"/>
      <c r="U16" s="265"/>
    </row>
    <row r="17" spans="3:21" ht="58.5" customHeight="1" x14ac:dyDescent="0.2">
      <c r="C17" s="365">
        <f t="shared" si="0"/>
        <v>11</v>
      </c>
      <c r="D17" s="362" t="s">
        <v>381</v>
      </c>
      <c r="E17" s="363">
        <v>50000</v>
      </c>
      <c r="F17" s="327">
        <f t="shared" si="1"/>
        <v>566293.94000000006</v>
      </c>
      <c r="G17" s="269"/>
      <c r="H17" s="269"/>
      <c r="I17" s="269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</row>
    <row r="18" spans="3:21" ht="43.5" customHeight="1" thickBot="1" x14ac:dyDescent="0.25">
      <c r="C18" s="367">
        <f t="shared" si="0"/>
        <v>12</v>
      </c>
      <c r="D18" s="328" t="s">
        <v>292</v>
      </c>
      <c r="E18" s="329">
        <f>24690-1650</f>
        <v>23040</v>
      </c>
      <c r="F18" s="327">
        <f t="shared" si="1"/>
        <v>543253.94000000006</v>
      </c>
      <c r="G18" s="316"/>
      <c r="H18" s="269"/>
      <c r="I18" s="280"/>
      <c r="J18" s="280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</row>
    <row r="19" spans="3:21" ht="43.5" customHeight="1" x14ac:dyDescent="0.2">
      <c r="C19" s="365">
        <f t="shared" si="0"/>
        <v>13</v>
      </c>
      <c r="D19" s="330" t="s">
        <v>293</v>
      </c>
      <c r="E19" s="331"/>
      <c r="F19" s="327">
        <f t="shared" si="1"/>
        <v>543253.94000000006</v>
      </c>
      <c r="H19" s="269"/>
      <c r="I19" s="280"/>
      <c r="J19" s="280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</row>
    <row r="20" spans="3:21" ht="43.5" customHeight="1" x14ac:dyDescent="0.2">
      <c r="C20" s="365">
        <f t="shared" si="0"/>
        <v>14</v>
      </c>
      <c r="D20" s="324" t="s">
        <v>330</v>
      </c>
      <c r="E20" s="325"/>
      <c r="F20" s="327">
        <f t="shared" si="1"/>
        <v>543253.94000000006</v>
      </c>
      <c r="G20" s="269"/>
      <c r="H20" s="269"/>
      <c r="I20" s="269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</row>
    <row r="21" spans="3:21" ht="43.5" customHeight="1" x14ac:dyDescent="0.2">
      <c r="C21" s="365">
        <f t="shared" si="0"/>
        <v>15</v>
      </c>
      <c r="D21" s="324" t="s">
        <v>294</v>
      </c>
      <c r="E21" s="332">
        <v>140000</v>
      </c>
      <c r="F21" s="327">
        <f t="shared" si="1"/>
        <v>403253.94000000006</v>
      </c>
      <c r="G21" s="269"/>
      <c r="H21" s="269"/>
      <c r="I21" s="269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</row>
    <row r="22" spans="3:21" ht="64.5" customHeight="1" x14ac:dyDescent="0.2">
      <c r="C22" s="365">
        <f t="shared" si="0"/>
        <v>16</v>
      </c>
      <c r="D22" s="324" t="s">
        <v>336</v>
      </c>
      <c r="E22" s="332">
        <v>40000</v>
      </c>
      <c r="F22" s="327">
        <f t="shared" si="1"/>
        <v>363253.94000000006</v>
      </c>
      <c r="G22" s="269"/>
      <c r="H22" s="269"/>
      <c r="I22" s="269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</row>
    <row r="23" spans="3:21" ht="43.5" customHeight="1" x14ac:dyDescent="0.2">
      <c r="C23" s="365">
        <f t="shared" si="0"/>
        <v>17</v>
      </c>
      <c r="D23" s="324" t="s">
        <v>295</v>
      </c>
      <c r="E23" s="368">
        <v>11250.2</v>
      </c>
      <c r="F23" s="327">
        <f t="shared" si="1"/>
        <v>352003.74000000005</v>
      </c>
      <c r="G23" s="269"/>
      <c r="H23" s="269"/>
      <c r="I23" s="269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</row>
    <row r="24" spans="3:21" ht="43.5" customHeight="1" x14ac:dyDescent="0.2">
      <c r="C24" s="365">
        <f t="shared" si="0"/>
        <v>18</v>
      </c>
      <c r="D24" s="318" t="s">
        <v>296</v>
      </c>
      <c r="E24" s="326">
        <v>4000</v>
      </c>
      <c r="F24" s="327">
        <f t="shared" si="1"/>
        <v>348003.74000000005</v>
      </c>
      <c r="G24" s="269"/>
      <c r="H24" s="269"/>
      <c r="I24" s="269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</row>
    <row r="25" spans="3:21" ht="43.5" customHeight="1" x14ac:dyDescent="0.2">
      <c r="C25" s="365">
        <f t="shared" si="0"/>
        <v>19</v>
      </c>
      <c r="D25" s="318" t="s">
        <v>297</v>
      </c>
      <c r="E25" s="326">
        <v>25000</v>
      </c>
      <c r="F25" s="327">
        <f t="shared" si="1"/>
        <v>323003.74000000005</v>
      </c>
      <c r="G25" s="269"/>
      <c r="H25" s="269"/>
      <c r="I25" s="269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</row>
    <row r="26" spans="3:21" ht="43.5" customHeight="1" x14ac:dyDescent="0.2">
      <c r="C26" s="317">
        <f t="shared" si="0"/>
        <v>20</v>
      </c>
      <c r="D26" s="318" t="s">
        <v>298</v>
      </c>
      <c r="E26" s="326">
        <v>5000</v>
      </c>
      <c r="F26" s="327">
        <f t="shared" si="1"/>
        <v>318003.74000000005</v>
      </c>
      <c r="G26" s="269"/>
      <c r="H26" s="269"/>
      <c r="I26" s="269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</row>
    <row r="27" spans="3:21" ht="43.5" customHeight="1" x14ac:dyDescent="0.2">
      <c r="C27" s="333"/>
      <c r="D27" s="334" t="s">
        <v>17</v>
      </c>
      <c r="E27" s="326">
        <f>SUM(E7:E26)</f>
        <v>1552156.41</v>
      </c>
      <c r="F27" s="320">
        <f>E27+F26</f>
        <v>1870160.15</v>
      </c>
      <c r="G27" s="269"/>
      <c r="H27" s="269"/>
      <c r="I27" s="269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</row>
    <row r="28" spans="3:21" ht="43.5" customHeight="1" x14ac:dyDescent="0.2">
      <c r="C28" s="281"/>
      <c r="D28" s="282"/>
      <c r="E28" s="286"/>
      <c r="F28" s="299"/>
      <c r="G28" s="269"/>
      <c r="H28" s="269"/>
      <c r="I28" s="269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</row>
    <row r="29" spans="3:21" ht="43.5" customHeight="1" x14ac:dyDescent="0.2"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</row>
    <row r="30" spans="3:21" ht="60" customHeight="1" x14ac:dyDescent="0.2"/>
    <row r="31" spans="3:21" ht="60" customHeight="1" x14ac:dyDescent="0.2"/>
    <row r="32" spans="3:21" ht="60" customHeight="1" x14ac:dyDescent="0.2"/>
    <row r="33" spans="3:34" ht="60" customHeight="1" x14ac:dyDescent="0.2"/>
    <row r="34" spans="3:34" ht="60" customHeight="1" x14ac:dyDescent="0.2"/>
    <row r="35" spans="3:34" s="266" customFormat="1" ht="60" customHeight="1" x14ac:dyDescent="0.2">
      <c r="C35" s="278"/>
      <c r="D35" s="278"/>
      <c r="E35" s="284"/>
      <c r="F35" s="271"/>
      <c r="G35" s="278"/>
      <c r="H35" s="278"/>
      <c r="I35" s="278"/>
      <c r="J35" s="278"/>
      <c r="K35" s="278"/>
      <c r="L35" s="278"/>
      <c r="M35" s="285"/>
      <c r="N35" s="283"/>
      <c r="O35" s="283"/>
      <c r="P35" s="283"/>
      <c r="Q35" s="283"/>
      <c r="R35" s="283"/>
      <c r="S35" s="283"/>
      <c r="T35" s="263"/>
      <c r="U35" s="278"/>
      <c r="V35" s="263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</row>
    <row r="36" spans="3:34" s="266" customFormat="1" ht="60" customHeight="1" x14ac:dyDescent="0.2">
      <c r="C36" s="278"/>
      <c r="D36" s="278"/>
      <c r="E36" s="284"/>
      <c r="F36" s="271"/>
      <c r="G36" s="278"/>
      <c r="H36" s="278"/>
      <c r="I36" s="278"/>
      <c r="J36" s="278"/>
      <c r="K36" s="278"/>
      <c r="L36" s="278"/>
      <c r="M36" s="285"/>
      <c r="N36" s="283"/>
      <c r="O36" s="283"/>
      <c r="P36" s="283"/>
      <c r="Q36" s="283"/>
      <c r="R36" s="283"/>
      <c r="S36" s="283"/>
      <c r="T36" s="263"/>
      <c r="U36" s="278"/>
      <c r="V36" s="263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</row>
    <row r="37" spans="3:34" s="266" customFormat="1" ht="60" customHeight="1" x14ac:dyDescent="0.2">
      <c r="C37" s="278"/>
      <c r="D37" s="278"/>
      <c r="E37" s="284"/>
      <c r="F37" s="271"/>
      <c r="G37" s="278"/>
      <c r="H37" s="278"/>
      <c r="I37" s="278"/>
      <c r="J37" s="278"/>
      <c r="K37" s="278"/>
      <c r="L37" s="278"/>
      <c r="M37" s="285"/>
      <c r="N37" s="283"/>
      <c r="O37" s="283"/>
      <c r="P37" s="283"/>
      <c r="Q37" s="283"/>
      <c r="R37" s="283"/>
      <c r="S37" s="283"/>
      <c r="T37" s="263"/>
      <c r="U37" s="278"/>
      <c r="V37" s="263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</row>
    <row r="38" spans="3:34" s="266" customFormat="1" ht="60" customHeight="1" x14ac:dyDescent="0.2">
      <c r="C38" s="278"/>
      <c r="D38" s="278"/>
      <c r="E38" s="284"/>
      <c r="F38" s="271"/>
      <c r="G38" s="278"/>
      <c r="H38" s="278"/>
      <c r="I38" s="278"/>
      <c r="J38" s="278"/>
      <c r="K38" s="278"/>
      <c r="L38" s="278"/>
      <c r="M38" s="285"/>
      <c r="N38" s="283"/>
      <c r="O38" s="283"/>
      <c r="P38" s="283"/>
      <c r="Q38" s="283"/>
      <c r="R38" s="283"/>
      <c r="S38" s="283"/>
      <c r="T38" s="263"/>
      <c r="U38" s="278"/>
      <c r="V38" s="263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</row>
    <row r="39" spans="3:34" s="266" customFormat="1" ht="60" customHeight="1" x14ac:dyDescent="0.2">
      <c r="C39" s="278"/>
      <c r="D39" s="278"/>
      <c r="E39" s="284"/>
      <c r="F39" s="271"/>
      <c r="G39" s="278"/>
      <c r="H39" s="278"/>
      <c r="I39" s="278"/>
      <c r="J39" s="278"/>
      <c r="K39" s="278"/>
      <c r="L39" s="278"/>
      <c r="M39" s="285"/>
      <c r="N39" s="283"/>
      <c r="O39" s="283"/>
      <c r="P39" s="283"/>
      <c r="Q39" s="283"/>
      <c r="R39" s="283"/>
      <c r="S39" s="283"/>
      <c r="T39" s="263"/>
      <c r="U39" s="278"/>
      <c r="V39" s="263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</row>
    <row r="40" spans="3:34" s="266" customFormat="1" ht="60" customHeight="1" x14ac:dyDescent="0.2">
      <c r="C40" s="278"/>
      <c r="D40" s="278"/>
      <c r="E40" s="284"/>
      <c r="F40" s="271"/>
      <c r="G40" s="278"/>
      <c r="H40" s="278"/>
      <c r="I40" s="278"/>
      <c r="J40" s="278"/>
      <c r="K40" s="278"/>
      <c r="L40" s="278"/>
      <c r="M40" s="285"/>
      <c r="N40" s="283"/>
      <c r="O40" s="283"/>
      <c r="P40" s="283"/>
      <c r="Q40" s="283"/>
      <c r="R40" s="283"/>
      <c r="S40" s="283"/>
      <c r="T40" s="263"/>
      <c r="U40" s="278"/>
      <c r="V40" s="263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</row>
    <row r="41" spans="3:34" s="266" customFormat="1" ht="60" customHeight="1" x14ac:dyDescent="0.2">
      <c r="C41" s="278"/>
      <c r="D41" s="278"/>
      <c r="E41" s="284"/>
      <c r="F41" s="271"/>
      <c r="G41" s="278"/>
      <c r="H41" s="278"/>
      <c r="I41" s="278"/>
      <c r="J41" s="278"/>
      <c r="K41" s="278"/>
      <c r="L41" s="278"/>
      <c r="M41" s="285"/>
      <c r="N41" s="283"/>
      <c r="O41" s="283"/>
      <c r="P41" s="283"/>
      <c r="Q41" s="283"/>
      <c r="R41" s="283"/>
      <c r="S41" s="283"/>
      <c r="T41" s="263"/>
      <c r="U41" s="278"/>
      <c r="V41" s="263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</row>
    <row r="42" spans="3:34" s="266" customFormat="1" ht="60" customHeight="1" x14ac:dyDescent="0.2">
      <c r="C42" s="278"/>
      <c r="D42" s="278"/>
      <c r="E42" s="284"/>
      <c r="F42" s="271"/>
      <c r="G42" s="278"/>
      <c r="H42" s="278"/>
      <c r="I42" s="278"/>
      <c r="J42" s="278"/>
      <c r="K42" s="278"/>
      <c r="L42" s="278"/>
      <c r="M42" s="285"/>
      <c r="N42" s="283"/>
      <c r="O42" s="283"/>
      <c r="P42" s="283"/>
      <c r="Q42" s="283"/>
      <c r="R42" s="283"/>
      <c r="S42" s="283"/>
      <c r="T42" s="263"/>
      <c r="U42" s="278"/>
      <c r="V42" s="263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</row>
    <row r="43" spans="3:34" s="266" customFormat="1" ht="60" customHeight="1" x14ac:dyDescent="0.2">
      <c r="C43" s="278"/>
      <c r="D43" s="278"/>
      <c r="E43" s="284"/>
      <c r="F43" s="271"/>
      <c r="G43" s="278"/>
      <c r="H43" s="278"/>
      <c r="I43" s="278"/>
      <c r="J43" s="278"/>
      <c r="K43" s="278"/>
      <c r="L43" s="278"/>
      <c r="M43" s="285"/>
      <c r="N43" s="283"/>
      <c r="O43" s="283"/>
      <c r="P43" s="283"/>
      <c r="Q43" s="283"/>
      <c r="R43" s="283"/>
      <c r="S43" s="283"/>
      <c r="T43" s="263"/>
      <c r="U43" s="278"/>
      <c r="V43" s="263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</row>
    <row r="44" spans="3:34" s="266" customFormat="1" ht="60" customHeight="1" x14ac:dyDescent="0.2">
      <c r="C44" s="278"/>
      <c r="D44" s="278"/>
      <c r="E44" s="284"/>
      <c r="F44" s="271"/>
      <c r="G44" s="278"/>
      <c r="H44" s="278"/>
      <c r="I44" s="278"/>
      <c r="J44" s="278"/>
      <c r="K44" s="278"/>
      <c r="L44" s="278"/>
      <c r="M44" s="285"/>
      <c r="N44" s="283"/>
      <c r="O44" s="283"/>
      <c r="P44" s="283"/>
      <c r="Q44" s="283"/>
      <c r="R44" s="283"/>
      <c r="S44" s="283"/>
      <c r="T44" s="263"/>
      <c r="U44" s="278"/>
      <c r="V44" s="263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</row>
    <row r="45" spans="3:34" s="266" customFormat="1" ht="60" customHeight="1" x14ac:dyDescent="0.2">
      <c r="C45" s="278"/>
      <c r="D45" s="278"/>
      <c r="E45" s="284"/>
      <c r="F45" s="271"/>
      <c r="G45" s="278"/>
      <c r="H45" s="278"/>
      <c r="I45" s="278"/>
      <c r="J45" s="278"/>
      <c r="K45" s="278"/>
      <c r="L45" s="278"/>
      <c r="M45" s="285"/>
      <c r="N45" s="283"/>
      <c r="O45" s="283"/>
      <c r="P45" s="283"/>
      <c r="Q45" s="283"/>
      <c r="R45" s="283"/>
      <c r="S45" s="283"/>
      <c r="T45" s="263"/>
      <c r="U45" s="278"/>
      <c r="V45" s="263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</row>
    <row r="46" spans="3:34" s="266" customFormat="1" ht="60" customHeight="1" x14ac:dyDescent="0.2">
      <c r="C46" s="278"/>
      <c r="D46" s="278"/>
      <c r="E46" s="284"/>
      <c r="F46" s="271"/>
      <c r="G46" s="278"/>
      <c r="H46" s="278"/>
      <c r="I46" s="278"/>
      <c r="J46" s="278"/>
      <c r="K46" s="278"/>
      <c r="L46" s="278"/>
      <c r="M46" s="285"/>
      <c r="N46" s="283"/>
      <c r="O46" s="283"/>
      <c r="P46" s="283"/>
      <c r="Q46" s="283"/>
      <c r="R46" s="283"/>
      <c r="S46" s="283"/>
      <c r="T46" s="263"/>
      <c r="U46" s="278"/>
      <c r="V46" s="263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</row>
    <row r="47" spans="3:34" s="266" customFormat="1" ht="60" customHeight="1" x14ac:dyDescent="0.2">
      <c r="C47" s="278"/>
      <c r="D47" s="278"/>
      <c r="E47" s="284"/>
      <c r="F47" s="271"/>
      <c r="G47" s="278"/>
      <c r="H47" s="278"/>
      <c r="I47" s="278"/>
      <c r="J47" s="278"/>
      <c r="K47" s="278"/>
      <c r="L47" s="278"/>
      <c r="M47" s="285"/>
      <c r="N47" s="283"/>
      <c r="O47" s="283"/>
      <c r="P47" s="283"/>
      <c r="Q47" s="283"/>
      <c r="R47" s="283"/>
      <c r="S47" s="283"/>
      <c r="T47" s="263"/>
      <c r="U47" s="278"/>
      <c r="V47" s="263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</row>
    <row r="48" spans="3:34" s="266" customFormat="1" ht="60" customHeight="1" x14ac:dyDescent="0.2">
      <c r="C48" s="278"/>
      <c r="D48" s="278"/>
      <c r="E48" s="284"/>
      <c r="F48" s="271"/>
      <c r="G48" s="278"/>
      <c r="H48" s="278"/>
      <c r="I48" s="278"/>
      <c r="J48" s="278"/>
      <c r="K48" s="278"/>
      <c r="L48" s="278"/>
      <c r="M48" s="285"/>
      <c r="N48" s="283"/>
      <c r="O48" s="283"/>
      <c r="P48" s="283"/>
      <c r="Q48" s="283"/>
      <c r="R48" s="283"/>
      <c r="S48" s="283"/>
      <c r="T48" s="263"/>
      <c r="U48" s="278"/>
      <c r="V48" s="263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</row>
    <row r="49" spans="3:34" s="266" customFormat="1" ht="60" customHeight="1" x14ac:dyDescent="0.2">
      <c r="C49" s="278"/>
      <c r="D49" s="278"/>
      <c r="E49" s="284"/>
      <c r="F49" s="271"/>
      <c r="G49" s="278"/>
      <c r="H49" s="278"/>
      <c r="I49" s="278"/>
      <c r="J49" s="278"/>
      <c r="K49" s="278"/>
      <c r="L49" s="278"/>
      <c r="M49" s="285"/>
      <c r="N49" s="283"/>
      <c r="O49" s="283"/>
      <c r="P49" s="283"/>
      <c r="Q49" s="283"/>
      <c r="R49" s="283"/>
      <c r="S49" s="283"/>
      <c r="T49" s="263"/>
      <c r="U49" s="278"/>
      <c r="V49" s="263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</row>
    <row r="50" spans="3:34" s="266" customFormat="1" ht="60" customHeight="1" x14ac:dyDescent="0.2">
      <c r="C50" s="278"/>
      <c r="D50" s="278"/>
      <c r="E50" s="284"/>
      <c r="F50" s="271"/>
      <c r="G50" s="278"/>
      <c r="H50" s="278"/>
      <c r="I50" s="278"/>
      <c r="J50" s="278"/>
      <c r="K50" s="278"/>
      <c r="L50" s="278"/>
      <c r="M50" s="285"/>
      <c r="N50" s="283"/>
      <c r="O50" s="283"/>
      <c r="P50" s="283"/>
      <c r="Q50" s="283"/>
      <c r="R50" s="283"/>
      <c r="S50" s="283"/>
      <c r="T50" s="263"/>
      <c r="U50" s="278"/>
      <c r="V50" s="263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</row>
    <row r="51" spans="3:34" s="266" customFormat="1" ht="60" customHeight="1" x14ac:dyDescent="0.2">
      <c r="C51" s="278"/>
      <c r="D51" s="278"/>
      <c r="E51" s="284"/>
      <c r="F51" s="271"/>
      <c r="G51" s="278"/>
      <c r="H51" s="278"/>
      <c r="I51" s="278"/>
      <c r="J51" s="278"/>
      <c r="K51" s="278"/>
      <c r="L51" s="278"/>
      <c r="M51" s="285"/>
      <c r="N51" s="283"/>
      <c r="O51" s="283"/>
      <c r="P51" s="283"/>
      <c r="Q51" s="283"/>
      <c r="R51" s="283"/>
      <c r="S51" s="283"/>
      <c r="T51" s="263"/>
      <c r="U51" s="278"/>
      <c r="V51" s="263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</row>
  </sheetData>
  <mergeCells count="2">
    <mergeCell ref="A1:F1"/>
    <mergeCell ref="A2:F2"/>
  </mergeCells>
  <pageMargins left="0.63" right="0.53" top="0.75" bottom="0.75" header="0.33" footer="0.3"/>
  <pageSetup scale="56" fitToHeight="0" orientation="portrait" r:id="rId1"/>
  <colBreaks count="1" manualBreakCount="1">
    <brk id="20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38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2" width="7.7109375" style="266" customWidth="1"/>
    <col min="3" max="3" width="7.7109375" style="278" customWidth="1"/>
    <col min="4" max="4" width="58.5703125" style="278" customWidth="1"/>
    <col min="5" max="5" width="56.140625" style="271" customWidth="1"/>
    <col min="6" max="6" width="25.42578125" style="278" customWidth="1"/>
    <col min="7" max="7" width="35.42578125" style="278" customWidth="1"/>
    <col min="8" max="8" width="19.140625" style="278" customWidth="1"/>
    <col min="9" max="9" width="26.7109375" style="278" customWidth="1"/>
    <col min="10" max="10" width="18" style="278" customWidth="1"/>
    <col min="11" max="11" width="10.28515625" style="278" customWidth="1"/>
    <col min="12" max="12" width="0.140625" style="285" customWidth="1"/>
    <col min="13" max="13" width="11.7109375" style="283" hidden="1" customWidth="1"/>
    <col min="14" max="15" width="8.5703125" style="283" hidden="1" customWidth="1"/>
    <col min="16" max="16" width="7.5703125" style="283" hidden="1" customWidth="1"/>
    <col min="17" max="17" width="4.5703125" style="283" hidden="1" customWidth="1"/>
    <col min="18" max="18" width="8.28515625" style="283" hidden="1" customWidth="1"/>
    <col min="19" max="19" width="9.7109375" style="263" hidden="1" customWidth="1"/>
    <col min="20" max="20" width="1.85546875" style="278" customWidth="1"/>
    <col min="21" max="21" width="31" style="263" customWidth="1"/>
    <col min="22" max="22" width="35.7109375" style="278" customWidth="1"/>
    <col min="23" max="23" width="37.42578125" style="278" customWidth="1"/>
    <col min="24" max="24" width="97.5703125" style="278" customWidth="1"/>
    <col min="25" max="25" width="15.28515625" style="278" customWidth="1"/>
    <col min="26" max="26" width="16.42578125" style="278" customWidth="1"/>
    <col min="27" max="28" width="11.42578125" style="278"/>
    <col min="29" max="29" width="14.28515625" style="278" customWidth="1"/>
    <col min="30" max="31" width="11.42578125" style="278"/>
    <col min="32" max="32" width="16.7109375" style="278" customWidth="1"/>
    <col min="33" max="16384" width="11.42578125" style="278"/>
  </cols>
  <sheetData>
    <row r="1" spans="1:33" ht="32.25" customHeight="1" x14ac:dyDescent="0.2">
      <c r="A1" s="487" t="s">
        <v>382</v>
      </c>
      <c r="B1" s="487"/>
      <c r="C1" s="487"/>
      <c r="D1" s="487"/>
      <c r="E1" s="487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33" ht="25.5" customHeight="1" x14ac:dyDescent="0.2">
      <c r="A2" s="488" t="s">
        <v>410</v>
      </c>
      <c r="B2" s="488"/>
      <c r="C2" s="488"/>
      <c r="D2" s="488"/>
      <c r="E2" s="488"/>
      <c r="F2" s="264"/>
      <c r="G2" s="264"/>
      <c r="H2" s="264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</row>
    <row r="3" spans="1:33" ht="26.25" customHeight="1" x14ac:dyDescent="0.2">
      <c r="C3" s="394"/>
      <c r="D3" s="395"/>
      <c r="E3" s="428"/>
      <c r="F3" s="397"/>
      <c r="G3" s="267"/>
      <c r="H3" s="26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</row>
    <row r="4" spans="1:33" s="263" customFormat="1" ht="33" customHeight="1" x14ac:dyDescent="0.2">
      <c r="A4" s="266"/>
      <c r="B4" s="266"/>
      <c r="C4" s="394"/>
      <c r="D4" s="383" t="s">
        <v>383</v>
      </c>
      <c r="E4" s="427">
        <v>1315190.8799999999</v>
      </c>
      <c r="F4" s="397"/>
      <c r="G4" s="267"/>
      <c r="H4" s="26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</row>
    <row r="5" spans="1:33" s="263" customFormat="1" ht="33" customHeight="1" x14ac:dyDescent="0.2">
      <c r="A5" s="266"/>
      <c r="B5" s="266"/>
      <c r="C5" s="267"/>
      <c r="D5" s="384" t="s">
        <v>385</v>
      </c>
      <c r="E5" s="385">
        <v>41136.11</v>
      </c>
      <c r="F5" s="267"/>
      <c r="G5" s="425">
        <f>E4+E6</f>
        <v>1315190.8799999999</v>
      </c>
      <c r="H5" s="425">
        <f>G5-1200395.26</f>
        <v>114795.61999999988</v>
      </c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</row>
    <row r="6" spans="1:33" s="263" customFormat="1" ht="33" customHeight="1" x14ac:dyDescent="0.2">
      <c r="A6" s="266"/>
      <c r="B6" s="266"/>
      <c r="C6" s="267"/>
      <c r="D6" s="384" t="s">
        <v>58</v>
      </c>
      <c r="E6" s="385"/>
      <c r="F6" s="267"/>
      <c r="G6" s="425"/>
      <c r="H6" s="267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</row>
    <row r="7" spans="1:33" s="263" customFormat="1" ht="33" customHeight="1" x14ac:dyDescent="0.2">
      <c r="A7" s="266"/>
      <c r="B7" s="266"/>
      <c r="C7" s="267"/>
      <c r="D7" s="402" t="s">
        <v>384</v>
      </c>
      <c r="E7" s="403">
        <f>SUM(E4:E6)</f>
        <v>1356326.99</v>
      </c>
      <c r="F7" s="267"/>
      <c r="G7" s="267"/>
      <c r="H7" s="26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</row>
    <row r="8" spans="1:33" s="263" customFormat="1" ht="42" customHeight="1" x14ac:dyDescent="0.2">
      <c r="A8" s="266"/>
      <c r="B8" s="266"/>
      <c r="C8" s="269"/>
      <c r="D8" s="270"/>
      <c r="E8" s="271"/>
      <c r="F8" s="269"/>
      <c r="G8" s="272"/>
      <c r="H8" s="273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</row>
    <row r="9" spans="1:33" s="263" customFormat="1" ht="43.5" customHeight="1" x14ac:dyDescent="0.2">
      <c r="A9" s="266"/>
      <c r="B9" s="266"/>
      <c r="C9" s="274" t="s">
        <v>282</v>
      </c>
      <c r="D9" s="274" t="s">
        <v>386</v>
      </c>
      <c r="E9" s="274" t="s">
        <v>387</v>
      </c>
      <c r="F9" s="269"/>
      <c r="G9" s="272"/>
      <c r="H9" s="273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</row>
    <row r="10" spans="1:33" s="263" customFormat="1" ht="43.5" customHeight="1" x14ac:dyDescent="0.2">
      <c r="A10" s="266"/>
      <c r="B10" s="266"/>
      <c r="C10" s="365">
        <v>1</v>
      </c>
      <c r="D10" s="318" t="s">
        <v>407</v>
      </c>
      <c r="E10" s="320">
        <v>952372.1</v>
      </c>
      <c r="F10" s="393"/>
      <c r="G10" s="268"/>
      <c r="H10" s="275"/>
      <c r="I10" s="276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</row>
    <row r="11" spans="1:33" s="263" customFormat="1" ht="43.5" customHeight="1" x14ac:dyDescent="0.2">
      <c r="A11" s="266"/>
      <c r="B11" s="266"/>
      <c r="C11" s="365">
        <f>C10+1</f>
        <v>2</v>
      </c>
      <c r="D11" s="318" t="s">
        <v>408</v>
      </c>
      <c r="E11" s="320">
        <f>+Concejo!C23+Despacho!C21+Sindicatura!C19+Secretaria!C19+Juridico!C19+Gerencia!C19+Auditoria!C18+Conta!C19+Presupuesto!C19+Tesoreria!C19+UATM!C19+Distrito!C20+UACI!C19+Mercado!C19+Registro!C20+Rastro!C20+R.H!C19+'GESTION Y COOPE'!C20+Informatica!C20+Acceso!C20+'Medio Ambiente'!C20+S.G!C21+G.Riesgos!C21+convivencia!C20+CAM!C21+PROMO!C20+Proyectos!C20+comunicaciones!C20+UDEL!C20</f>
        <v>403954.89</v>
      </c>
      <c r="F11" s="277"/>
      <c r="G11" s="272"/>
      <c r="H11" s="273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</row>
    <row r="12" spans="1:33" s="263" customFormat="1" ht="43.5" customHeight="1" x14ac:dyDescent="0.2">
      <c r="A12" s="266"/>
      <c r="B12" s="266"/>
      <c r="C12" s="365">
        <v>3</v>
      </c>
      <c r="D12" s="318" t="s">
        <v>403</v>
      </c>
      <c r="E12" s="320">
        <f>+Concejo!C48+Despacho!C46+Sindicatura!C31+Secretaria!C29+Juridico!C28+Gerencia!C39+Auditoria!C30+Conta!C29+Presupuesto!C27+Tesoreria!C31+UATM!C34+Distrito!C40+UACI!C27+Mercado!C39+Registro!C31+Rastro!C37+R.H!C28+'GESTION Y COOPE'!C31+Informatica!C29+Acceso!C33+'Medio Ambiente'!C34+S.G!C49+G.Riesgos!C40+convivencia!C32+CAM!C35+PROMO!C33+Proyectos!C37+comunicaciones!C33+UDEL!C33</f>
        <v>23800</v>
      </c>
      <c r="F12" s="277"/>
      <c r="G12" s="272"/>
      <c r="H12" s="273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</row>
    <row r="13" spans="1:33" s="263" customFormat="1" ht="43.5" customHeight="1" x14ac:dyDescent="0.2">
      <c r="A13" s="266"/>
      <c r="B13" s="266"/>
      <c r="C13" s="365">
        <v>4</v>
      </c>
      <c r="D13" s="318" t="s">
        <v>405</v>
      </c>
      <c r="E13" s="320">
        <f>+Concejo!C61+Despacho!C49+Sindicatura!C34+Secretaria!C32+Juridico!C31+Gerencia!C44+Auditoria!C33+Conta!C32+UATM!C37+Distrito!C43+Mercado!C42+Registro!C34+Rastro!C40+R.H!C31+'GESTION Y COOPE'!C34+'Medio Ambiente'!C37+S.G!C52+convivencia!C35+CAM!C38+PROMO!C36+Proyectos!C40+comunicaciones!C36</f>
        <v>37665</v>
      </c>
      <c r="F13" s="277"/>
      <c r="G13" s="272"/>
      <c r="H13" s="273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</row>
    <row r="14" spans="1:33" s="263" customFormat="1" ht="51.75" customHeight="1" x14ac:dyDescent="0.2">
      <c r="A14" s="266"/>
      <c r="B14" s="266"/>
      <c r="C14" s="408"/>
      <c r="D14" s="423" t="s">
        <v>389</v>
      </c>
      <c r="E14" s="410">
        <f>SUM(E10:E11)</f>
        <v>1356326.99</v>
      </c>
      <c r="F14" s="269"/>
      <c r="G14" s="269"/>
      <c r="H14" s="269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</row>
    <row r="15" spans="1:33" s="263" customFormat="1" ht="43.5" customHeight="1" x14ac:dyDescent="0.2">
      <c r="A15" s="266"/>
      <c r="B15" s="266"/>
      <c r="C15" s="281"/>
      <c r="D15" s="282"/>
      <c r="E15" s="299"/>
      <c r="F15" s="269"/>
      <c r="G15" s="269"/>
      <c r="H15" s="269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</row>
    <row r="16" spans="1:33" s="263" customFormat="1" ht="43.5" customHeight="1" x14ac:dyDescent="0.2">
      <c r="A16" s="266"/>
      <c r="B16" s="266"/>
      <c r="C16" s="377"/>
      <c r="D16" s="377" t="s">
        <v>395</v>
      </c>
      <c r="E16" s="392">
        <f>E7-E14</f>
        <v>0</v>
      </c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</row>
    <row r="17" spans="1:33" s="263" customFormat="1" ht="60" customHeight="1" x14ac:dyDescent="0.2">
      <c r="A17" s="266"/>
      <c r="B17" s="266"/>
      <c r="C17" s="278"/>
      <c r="D17" s="278"/>
      <c r="E17" s="271"/>
      <c r="F17" s="278"/>
      <c r="G17" s="429"/>
      <c r="H17" s="278"/>
      <c r="I17" s="278"/>
      <c r="J17" s="278"/>
      <c r="K17" s="278"/>
      <c r="L17" s="285"/>
      <c r="M17" s="283"/>
      <c r="N17" s="283"/>
      <c r="O17" s="283"/>
      <c r="P17" s="283"/>
      <c r="Q17" s="283"/>
      <c r="R17" s="283"/>
      <c r="T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</row>
    <row r="18" spans="1:33" s="263" customFormat="1" ht="60" customHeight="1" x14ac:dyDescent="0.2">
      <c r="A18" s="266"/>
      <c r="B18" s="266"/>
      <c r="C18" s="278"/>
      <c r="D18" s="278"/>
      <c r="E18" s="271"/>
      <c r="F18" s="278"/>
      <c r="G18" s="278"/>
      <c r="H18" s="278"/>
      <c r="I18" s="278"/>
      <c r="J18" s="278"/>
      <c r="K18" s="278"/>
      <c r="L18" s="285"/>
      <c r="M18" s="283"/>
      <c r="N18" s="283"/>
      <c r="O18" s="283"/>
      <c r="P18" s="283"/>
      <c r="Q18" s="283"/>
      <c r="R18" s="283"/>
      <c r="T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</row>
    <row r="19" spans="1:33" s="263" customFormat="1" ht="60" customHeight="1" x14ac:dyDescent="0.2">
      <c r="A19" s="266"/>
      <c r="B19" s="266"/>
      <c r="C19" s="278"/>
      <c r="D19" s="278"/>
      <c r="E19" s="271"/>
      <c r="F19" s="278"/>
      <c r="G19" s="278"/>
      <c r="H19" s="278"/>
      <c r="I19" s="278"/>
      <c r="J19" s="278"/>
      <c r="K19" s="278"/>
      <c r="L19" s="285"/>
      <c r="M19" s="283"/>
      <c r="N19" s="283"/>
      <c r="O19" s="283"/>
      <c r="P19" s="283"/>
      <c r="Q19" s="283"/>
      <c r="R19" s="283"/>
      <c r="T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</row>
    <row r="20" spans="1:33" ht="60" customHeight="1" x14ac:dyDescent="0.2"/>
    <row r="21" spans="1:33" ht="60" customHeight="1" x14ac:dyDescent="0.2"/>
    <row r="22" spans="1:33" s="266" customFormat="1" ht="60" customHeight="1" x14ac:dyDescent="0.2">
      <c r="C22" s="278"/>
      <c r="D22" s="278"/>
      <c r="E22" s="271"/>
      <c r="F22" s="278"/>
      <c r="G22" s="278"/>
      <c r="H22" s="278"/>
      <c r="I22" s="278"/>
      <c r="J22" s="278"/>
      <c r="K22" s="278"/>
      <c r="L22" s="285"/>
      <c r="M22" s="283"/>
      <c r="N22" s="283"/>
      <c r="O22" s="283"/>
      <c r="P22" s="283"/>
      <c r="Q22" s="283"/>
      <c r="R22" s="283"/>
      <c r="S22" s="263"/>
      <c r="T22" s="278"/>
      <c r="U22" s="263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</row>
    <row r="23" spans="1:33" s="266" customFormat="1" ht="60" customHeight="1" x14ac:dyDescent="0.2">
      <c r="C23" s="278"/>
      <c r="D23" s="278"/>
      <c r="E23" s="271"/>
      <c r="F23" s="278"/>
      <c r="G23" s="278"/>
      <c r="H23" s="278"/>
      <c r="I23" s="278"/>
      <c r="J23" s="278"/>
      <c r="K23" s="278"/>
      <c r="L23" s="285"/>
      <c r="M23" s="283"/>
      <c r="N23" s="283"/>
      <c r="O23" s="283"/>
      <c r="P23" s="283"/>
      <c r="Q23" s="283"/>
      <c r="R23" s="283"/>
      <c r="S23" s="263"/>
      <c r="T23" s="278"/>
      <c r="U23" s="263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</row>
    <row r="24" spans="1:33" s="266" customFormat="1" ht="60" customHeight="1" x14ac:dyDescent="0.2">
      <c r="C24" s="278"/>
      <c r="D24" s="278"/>
      <c r="E24" s="271"/>
      <c r="F24" s="278"/>
      <c r="G24" s="278"/>
      <c r="H24" s="278"/>
      <c r="I24" s="278"/>
      <c r="J24" s="278"/>
      <c r="K24" s="278"/>
      <c r="L24" s="285"/>
      <c r="M24" s="283"/>
      <c r="N24" s="283"/>
      <c r="O24" s="283"/>
      <c r="P24" s="283"/>
      <c r="Q24" s="283"/>
      <c r="R24" s="283"/>
      <c r="S24" s="263"/>
      <c r="T24" s="278"/>
      <c r="U24" s="263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</row>
    <row r="25" spans="1:33" s="266" customFormat="1" ht="60" customHeight="1" x14ac:dyDescent="0.2">
      <c r="C25" s="278"/>
      <c r="D25" s="278"/>
      <c r="E25" s="271"/>
      <c r="F25" s="278"/>
      <c r="G25" s="278"/>
      <c r="H25" s="278"/>
      <c r="I25" s="278"/>
      <c r="J25" s="278"/>
      <c r="K25" s="278"/>
      <c r="L25" s="285"/>
      <c r="M25" s="283"/>
      <c r="N25" s="283"/>
      <c r="O25" s="283"/>
      <c r="P25" s="283"/>
      <c r="Q25" s="283"/>
      <c r="R25" s="283"/>
      <c r="S25" s="263"/>
      <c r="T25" s="278"/>
      <c r="U25" s="263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</row>
    <row r="26" spans="1:33" s="266" customFormat="1" ht="60" customHeight="1" x14ac:dyDescent="0.2">
      <c r="C26" s="278"/>
      <c r="D26" s="278"/>
      <c r="E26" s="271"/>
      <c r="F26" s="278"/>
      <c r="G26" s="278"/>
      <c r="H26" s="278"/>
      <c r="I26" s="278"/>
      <c r="J26" s="278"/>
      <c r="K26" s="278"/>
      <c r="L26" s="285"/>
      <c r="M26" s="283"/>
      <c r="N26" s="283"/>
      <c r="O26" s="283"/>
      <c r="P26" s="283"/>
      <c r="Q26" s="283"/>
      <c r="R26" s="283"/>
      <c r="S26" s="263"/>
      <c r="T26" s="278"/>
      <c r="U26" s="263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</row>
    <row r="27" spans="1:33" s="266" customFormat="1" ht="60" customHeight="1" x14ac:dyDescent="0.2">
      <c r="C27" s="278"/>
      <c r="D27" s="278"/>
      <c r="E27" s="271"/>
      <c r="F27" s="278"/>
      <c r="G27" s="278"/>
      <c r="H27" s="278"/>
      <c r="I27" s="278"/>
      <c r="J27" s="278"/>
      <c r="K27" s="278"/>
      <c r="L27" s="285"/>
      <c r="M27" s="283"/>
      <c r="N27" s="283"/>
      <c r="O27" s="283"/>
      <c r="P27" s="283"/>
      <c r="Q27" s="283"/>
      <c r="R27" s="283"/>
      <c r="S27" s="263"/>
      <c r="T27" s="278"/>
      <c r="U27" s="263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</row>
    <row r="28" spans="1:33" s="266" customFormat="1" ht="60" customHeight="1" x14ac:dyDescent="0.2">
      <c r="C28" s="278"/>
      <c r="D28" s="278"/>
      <c r="E28" s="271"/>
      <c r="F28" s="278"/>
      <c r="G28" s="278"/>
      <c r="H28" s="278"/>
      <c r="I28" s="278"/>
      <c r="J28" s="278"/>
      <c r="K28" s="278"/>
      <c r="L28" s="285"/>
      <c r="M28" s="283"/>
      <c r="N28" s="283"/>
      <c r="O28" s="283"/>
      <c r="P28" s="283"/>
      <c r="Q28" s="283"/>
      <c r="R28" s="283"/>
      <c r="S28" s="263"/>
      <c r="T28" s="278"/>
      <c r="U28" s="263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</row>
    <row r="29" spans="1:33" s="266" customFormat="1" ht="60" customHeight="1" x14ac:dyDescent="0.2">
      <c r="C29" s="278"/>
      <c r="D29" s="278"/>
      <c r="E29" s="271"/>
      <c r="F29" s="278"/>
      <c r="G29" s="278"/>
      <c r="H29" s="278"/>
      <c r="I29" s="278"/>
      <c r="J29" s="278"/>
      <c r="K29" s="278"/>
      <c r="L29" s="285"/>
      <c r="M29" s="283"/>
      <c r="N29" s="283"/>
      <c r="O29" s="283"/>
      <c r="P29" s="283"/>
      <c r="Q29" s="283"/>
      <c r="R29" s="283"/>
      <c r="S29" s="263"/>
      <c r="T29" s="278"/>
      <c r="U29" s="263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</row>
    <row r="30" spans="1:33" s="266" customFormat="1" ht="60" customHeight="1" x14ac:dyDescent="0.2">
      <c r="C30" s="278"/>
      <c r="D30" s="278"/>
      <c r="E30" s="271"/>
      <c r="F30" s="278"/>
      <c r="G30" s="278"/>
      <c r="H30" s="278"/>
      <c r="I30" s="278"/>
      <c r="J30" s="278"/>
      <c r="K30" s="278"/>
      <c r="L30" s="285"/>
      <c r="M30" s="283"/>
      <c r="N30" s="283"/>
      <c r="O30" s="283"/>
      <c r="P30" s="283"/>
      <c r="Q30" s="283"/>
      <c r="R30" s="283"/>
      <c r="S30" s="263"/>
      <c r="T30" s="278"/>
      <c r="U30" s="263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</row>
    <row r="31" spans="1:33" s="266" customFormat="1" ht="60" customHeight="1" x14ac:dyDescent="0.2">
      <c r="C31" s="278"/>
      <c r="D31" s="278"/>
      <c r="E31" s="271"/>
      <c r="F31" s="278"/>
      <c r="G31" s="278"/>
      <c r="H31" s="278"/>
      <c r="I31" s="278"/>
      <c r="J31" s="278"/>
      <c r="K31" s="278"/>
      <c r="L31" s="285"/>
      <c r="M31" s="283"/>
      <c r="N31" s="283"/>
      <c r="O31" s="283"/>
      <c r="P31" s="283"/>
      <c r="Q31" s="283"/>
      <c r="R31" s="283"/>
      <c r="S31" s="263"/>
      <c r="T31" s="278"/>
      <c r="U31" s="263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</row>
    <row r="32" spans="1:33" s="266" customFormat="1" ht="60" customHeight="1" x14ac:dyDescent="0.2">
      <c r="C32" s="278"/>
      <c r="D32" s="278"/>
      <c r="E32" s="271"/>
      <c r="F32" s="278"/>
      <c r="G32" s="278"/>
      <c r="H32" s="278"/>
      <c r="I32" s="278"/>
      <c r="J32" s="278"/>
      <c r="K32" s="278"/>
      <c r="L32" s="285"/>
      <c r="M32" s="283"/>
      <c r="N32" s="283"/>
      <c r="O32" s="283"/>
      <c r="P32" s="283"/>
      <c r="Q32" s="283"/>
      <c r="R32" s="283"/>
      <c r="S32" s="263"/>
      <c r="T32" s="278"/>
      <c r="U32" s="263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</row>
    <row r="33" spans="3:33" s="266" customFormat="1" ht="60" customHeight="1" x14ac:dyDescent="0.2">
      <c r="C33" s="278"/>
      <c r="D33" s="278"/>
      <c r="E33" s="271"/>
      <c r="F33" s="278"/>
      <c r="G33" s="278"/>
      <c r="H33" s="278"/>
      <c r="I33" s="278"/>
      <c r="J33" s="278"/>
      <c r="K33" s="278"/>
      <c r="L33" s="285"/>
      <c r="M33" s="283"/>
      <c r="N33" s="283"/>
      <c r="O33" s="283"/>
      <c r="P33" s="283"/>
      <c r="Q33" s="283"/>
      <c r="R33" s="283"/>
      <c r="S33" s="263"/>
      <c r="T33" s="278"/>
      <c r="U33" s="263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</row>
    <row r="34" spans="3:33" s="266" customFormat="1" ht="60" customHeight="1" x14ac:dyDescent="0.2">
      <c r="C34" s="278"/>
      <c r="D34" s="278"/>
      <c r="E34" s="271"/>
      <c r="F34" s="278"/>
      <c r="G34" s="278"/>
      <c r="H34" s="278"/>
      <c r="I34" s="278"/>
      <c r="J34" s="278"/>
      <c r="K34" s="278"/>
      <c r="L34" s="285"/>
      <c r="M34" s="283"/>
      <c r="N34" s="283"/>
      <c r="O34" s="283"/>
      <c r="P34" s="283"/>
      <c r="Q34" s="283"/>
      <c r="R34" s="283"/>
      <c r="S34" s="263"/>
      <c r="T34" s="278"/>
      <c r="U34" s="263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</row>
    <row r="35" spans="3:33" s="266" customFormat="1" ht="60" customHeight="1" x14ac:dyDescent="0.2">
      <c r="C35" s="278"/>
      <c r="D35" s="278"/>
      <c r="E35" s="271"/>
      <c r="F35" s="278"/>
      <c r="G35" s="278"/>
      <c r="H35" s="278"/>
      <c r="I35" s="278"/>
      <c r="J35" s="278"/>
      <c r="K35" s="278"/>
      <c r="L35" s="285"/>
      <c r="M35" s="283"/>
      <c r="N35" s="283"/>
      <c r="O35" s="283"/>
      <c r="P35" s="283"/>
      <c r="Q35" s="283"/>
      <c r="R35" s="283"/>
      <c r="S35" s="263"/>
      <c r="T35" s="278"/>
      <c r="U35" s="263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</row>
    <row r="36" spans="3:33" s="266" customFormat="1" ht="60" customHeight="1" x14ac:dyDescent="0.2">
      <c r="C36" s="278"/>
      <c r="D36" s="278"/>
      <c r="E36" s="271"/>
      <c r="F36" s="278"/>
      <c r="G36" s="278"/>
      <c r="H36" s="278"/>
      <c r="I36" s="278"/>
      <c r="J36" s="278"/>
      <c r="K36" s="278"/>
      <c r="L36" s="285"/>
      <c r="M36" s="283"/>
      <c r="N36" s="283"/>
      <c r="O36" s="283"/>
      <c r="P36" s="283"/>
      <c r="Q36" s="283"/>
      <c r="R36" s="283"/>
      <c r="S36" s="263"/>
      <c r="T36" s="278"/>
      <c r="U36" s="263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</row>
    <row r="37" spans="3:33" s="266" customFormat="1" ht="60" customHeight="1" x14ac:dyDescent="0.2">
      <c r="C37" s="278"/>
      <c r="D37" s="278"/>
      <c r="E37" s="271"/>
      <c r="F37" s="278"/>
      <c r="G37" s="278"/>
      <c r="H37" s="278"/>
      <c r="I37" s="278"/>
      <c r="J37" s="278"/>
      <c r="K37" s="278"/>
      <c r="L37" s="285"/>
      <c r="M37" s="283"/>
      <c r="N37" s="283"/>
      <c r="O37" s="283"/>
      <c r="P37" s="283"/>
      <c r="Q37" s="283"/>
      <c r="R37" s="283"/>
      <c r="S37" s="263"/>
      <c r="T37" s="278"/>
      <c r="U37" s="263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</row>
    <row r="38" spans="3:33" s="266" customFormat="1" ht="60" customHeight="1" x14ac:dyDescent="0.2">
      <c r="C38" s="278"/>
      <c r="D38" s="278"/>
      <c r="E38" s="271"/>
      <c r="F38" s="278"/>
      <c r="G38" s="278"/>
      <c r="H38" s="278"/>
      <c r="I38" s="278"/>
      <c r="J38" s="278"/>
      <c r="K38" s="278"/>
      <c r="L38" s="285"/>
      <c r="M38" s="283"/>
      <c r="N38" s="283"/>
      <c r="O38" s="283"/>
      <c r="P38" s="283"/>
      <c r="Q38" s="283"/>
      <c r="R38" s="283"/>
      <c r="S38" s="263"/>
      <c r="T38" s="278"/>
      <c r="U38" s="263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</row>
  </sheetData>
  <mergeCells count="2">
    <mergeCell ref="A1:E1"/>
    <mergeCell ref="A2:E2"/>
  </mergeCells>
  <pageMargins left="0.63" right="0.53" top="0.75" bottom="0.75" header="0.33" footer="0.3"/>
  <pageSetup scale="56" fitToHeight="0" orientation="portrait" r:id="rId1"/>
  <colBreaks count="1" manualBreakCount="1">
    <brk id="19" max="1048575" man="1"/>
  </col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38"/>
  <sheetViews>
    <sheetView topLeftCell="D1" zoomScale="80" zoomScaleNormal="80" workbookViewId="0">
      <selection activeCell="D13" sqref="D13"/>
    </sheetView>
  </sheetViews>
  <sheetFormatPr baseColWidth="10" defaultRowHeight="12.75" x14ac:dyDescent="0.2"/>
  <cols>
    <col min="1" max="2" width="7.7109375" style="266" customWidth="1"/>
    <col min="3" max="3" width="11.28515625" style="278" customWidth="1"/>
    <col min="4" max="4" width="65" style="278" customWidth="1"/>
    <col min="5" max="5" width="56.140625" style="271" customWidth="1"/>
    <col min="6" max="6" width="25.42578125" style="278" customWidth="1"/>
    <col min="7" max="7" width="35.42578125" style="278" customWidth="1"/>
    <col min="8" max="8" width="19.140625" style="278" customWidth="1"/>
    <col min="9" max="9" width="26.7109375" style="278" customWidth="1"/>
    <col min="10" max="10" width="18" style="278" customWidth="1"/>
    <col min="11" max="11" width="10.28515625" style="278" customWidth="1"/>
    <col min="12" max="12" width="0.140625" style="285" customWidth="1"/>
    <col min="13" max="13" width="11.7109375" style="283" hidden="1" customWidth="1"/>
    <col min="14" max="15" width="8.5703125" style="283" hidden="1" customWidth="1"/>
    <col min="16" max="16" width="7.5703125" style="283" hidden="1" customWidth="1"/>
    <col min="17" max="17" width="4.5703125" style="283" hidden="1" customWidth="1"/>
    <col min="18" max="18" width="8.28515625" style="283" hidden="1" customWidth="1"/>
    <col min="19" max="19" width="9.7109375" style="263" hidden="1" customWidth="1"/>
    <col min="20" max="20" width="1.85546875" style="278" customWidth="1"/>
    <col min="21" max="21" width="31" style="263" customWidth="1"/>
    <col min="22" max="22" width="35.7109375" style="278" customWidth="1"/>
    <col min="23" max="23" width="37.42578125" style="278" customWidth="1"/>
    <col min="24" max="24" width="97.5703125" style="278" customWidth="1"/>
    <col min="25" max="25" width="15.28515625" style="278" customWidth="1"/>
    <col min="26" max="26" width="16.42578125" style="278" customWidth="1"/>
    <col min="27" max="28" width="11.42578125" style="278"/>
    <col min="29" max="29" width="14.28515625" style="278" customWidth="1"/>
    <col min="30" max="31" width="11.42578125" style="278"/>
    <col min="32" max="32" width="16.7109375" style="278" customWidth="1"/>
    <col min="33" max="16384" width="11.42578125" style="278"/>
  </cols>
  <sheetData>
    <row r="1" spans="1:33" ht="43.5" customHeight="1" x14ac:dyDescent="0.2">
      <c r="A1" s="487" t="s">
        <v>393</v>
      </c>
      <c r="B1" s="487"/>
      <c r="C1" s="487"/>
      <c r="D1" s="487"/>
      <c r="E1" s="487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33" ht="25.5" customHeight="1" x14ac:dyDescent="0.2">
      <c r="A2" s="488"/>
      <c r="B2" s="488"/>
      <c r="C2" s="488"/>
      <c r="D2" s="488"/>
      <c r="E2" s="488"/>
      <c r="F2" s="264"/>
      <c r="G2" s="264"/>
      <c r="H2" s="264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</row>
    <row r="3" spans="1:33" ht="26.25" customHeight="1" x14ac:dyDescent="0.2">
      <c r="C3" s="267"/>
      <c r="D3" s="395"/>
      <c r="E3" s="396"/>
      <c r="F3" s="397"/>
      <c r="G3" s="267"/>
      <c r="H3" s="26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</row>
    <row r="4" spans="1:33" s="263" customFormat="1" ht="33" customHeight="1" x14ac:dyDescent="0.2">
      <c r="A4" s="266"/>
      <c r="B4" s="266"/>
      <c r="C4" s="267"/>
      <c r="D4" s="398" t="s">
        <v>390</v>
      </c>
      <c r="E4" s="399">
        <f>+CONSOLIDADO!B12</f>
        <v>623386.79</v>
      </c>
      <c r="F4" s="397"/>
      <c r="G4" s="267"/>
      <c r="H4" s="26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</row>
    <row r="5" spans="1:33" s="263" customFormat="1" ht="33" customHeight="1" x14ac:dyDescent="0.2">
      <c r="A5" s="266"/>
      <c r="B5" s="266"/>
      <c r="C5" s="267"/>
      <c r="D5" s="384" t="s">
        <v>391</v>
      </c>
      <c r="E5" s="385">
        <v>28949.34</v>
      </c>
      <c r="F5" s="422"/>
      <c r="G5" s="267"/>
      <c r="H5" s="267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</row>
    <row r="6" spans="1:33" s="263" customFormat="1" ht="33" customHeight="1" x14ac:dyDescent="0.2">
      <c r="A6" s="266"/>
      <c r="B6" s="266"/>
      <c r="C6" s="267"/>
      <c r="D6" s="384" t="s">
        <v>406</v>
      </c>
      <c r="E6" s="385">
        <v>51779.73</v>
      </c>
      <c r="F6" s="267"/>
      <c r="G6" s="267"/>
      <c r="H6" s="26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</row>
    <row r="7" spans="1:33" s="263" customFormat="1" ht="33" customHeight="1" x14ac:dyDescent="0.2">
      <c r="A7" s="266"/>
      <c r="B7" s="266"/>
      <c r="C7" s="267"/>
      <c r="D7" s="390" t="s">
        <v>384</v>
      </c>
      <c r="E7" s="391">
        <f>SUM(E4:E6)</f>
        <v>704115.86</v>
      </c>
      <c r="F7" s="267"/>
      <c r="G7" s="267"/>
      <c r="H7" s="26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</row>
    <row r="8" spans="1:33" s="263" customFormat="1" ht="42" customHeight="1" x14ac:dyDescent="0.2">
      <c r="A8" s="266"/>
      <c r="B8" s="266"/>
      <c r="C8" s="269"/>
      <c r="D8" s="270"/>
      <c r="E8" s="271"/>
      <c r="F8" s="269"/>
      <c r="G8" s="272"/>
      <c r="H8" s="273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</row>
    <row r="9" spans="1:33" s="263" customFormat="1" ht="43.5" customHeight="1" x14ac:dyDescent="0.2">
      <c r="A9" s="266"/>
      <c r="B9" s="266"/>
      <c r="C9" s="274" t="s">
        <v>282</v>
      </c>
      <c r="D9" s="274" t="s">
        <v>386</v>
      </c>
      <c r="E9" s="274" t="s">
        <v>387</v>
      </c>
      <c r="F9" s="269"/>
      <c r="G9" s="272"/>
      <c r="H9" s="273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</row>
    <row r="10" spans="1:33" s="263" customFormat="1" ht="43.5" customHeight="1" x14ac:dyDescent="0.2">
      <c r="A10" s="266"/>
      <c r="B10" s="266"/>
      <c r="C10" s="365">
        <v>1</v>
      </c>
      <c r="D10" s="318" t="s">
        <v>388</v>
      </c>
      <c r="E10" s="320">
        <f>+CONSOLIDADO!B14</f>
        <v>311693.39500000002</v>
      </c>
      <c r="F10" s="269"/>
      <c r="G10" s="268"/>
      <c r="H10" s="275"/>
      <c r="I10" s="276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</row>
    <row r="11" spans="1:33" s="263" customFormat="1" ht="43.5" customHeight="1" x14ac:dyDescent="0.2">
      <c r="A11" s="266"/>
      <c r="B11" s="266"/>
      <c r="C11" s="365">
        <f>C10+1</f>
        <v>2</v>
      </c>
      <c r="D11" s="318" t="s">
        <v>402</v>
      </c>
      <c r="E11" s="320">
        <f>+Concejo!D23+Despacho!D21+Sindicatura!D19+Juridico!D19+Gerencia!D19+Conta!D19+Tesoreria!D19+Distrito!D20+Mercado!D19+'Medio Ambiente'!D20+S.G!D21+G.Riesgos!D21+CAM!D21+PROMO!D20+Proyectos!D20+comunicaciones!D20+UDEL!D20</f>
        <v>392422.47</v>
      </c>
      <c r="F11" s="277"/>
      <c r="G11" s="272"/>
      <c r="H11" s="273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</row>
    <row r="12" spans="1:33" s="263" customFormat="1" ht="43.5" customHeight="1" x14ac:dyDescent="0.2">
      <c r="A12" s="266"/>
      <c r="B12" s="266"/>
      <c r="C12" s="365">
        <v>3</v>
      </c>
      <c r="D12" s="318" t="s">
        <v>403</v>
      </c>
      <c r="E12" s="320">
        <f>+Concejo!D48+Gerencia!D39+Tesoreria!D31</f>
        <v>5150</v>
      </c>
      <c r="F12" s="277"/>
      <c r="G12" s="272"/>
      <c r="H12" s="273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</row>
    <row r="13" spans="1:33" s="263" customFormat="1" ht="43.5" customHeight="1" x14ac:dyDescent="0.2">
      <c r="A13" s="266"/>
      <c r="B13" s="266"/>
      <c r="C13" s="365">
        <v>4</v>
      </c>
      <c r="D13" s="318" t="s">
        <v>404</v>
      </c>
      <c r="E13" s="320">
        <f>+Concejo!D54</f>
        <v>5700</v>
      </c>
      <c r="F13" s="277"/>
      <c r="G13" s="272"/>
      <c r="H13" s="273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</row>
    <row r="14" spans="1:33" s="263" customFormat="1" ht="43.5" customHeight="1" x14ac:dyDescent="0.2">
      <c r="A14" s="266"/>
      <c r="B14" s="266"/>
      <c r="C14" s="365">
        <v>5</v>
      </c>
      <c r="D14" s="318" t="s">
        <v>405</v>
      </c>
      <c r="E14" s="320">
        <f>+Concejo!D61+Despacho!D49+Gerencia!D44+Conta!D32+'Medio Ambiente'!D37</f>
        <v>9150</v>
      </c>
      <c r="F14" s="277"/>
      <c r="G14" s="272"/>
      <c r="H14" s="273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</row>
    <row r="15" spans="1:33" s="263" customFormat="1" ht="51.75" customHeight="1" x14ac:dyDescent="0.2">
      <c r="A15" s="266"/>
      <c r="B15" s="266"/>
      <c r="C15" s="387"/>
      <c r="D15" s="388" t="s">
        <v>392</v>
      </c>
      <c r="E15" s="389">
        <f>SUM(E10:E11)</f>
        <v>704115.86499999999</v>
      </c>
      <c r="F15" s="269"/>
      <c r="G15" s="269"/>
      <c r="H15" s="269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</row>
    <row r="16" spans="1:33" s="263" customFormat="1" ht="43.5" customHeight="1" x14ac:dyDescent="0.2">
      <c r="A16" s="266"/>
      <c r="B16" s="266"/>
      <c r="C16" s="281"/>
      <c r="D16" s="282"/>
      <c r="E16" s="299"/>
      <c r="F16" s="269"/>
      <c r="G16" s="269"/>
      <c r="H16" s="269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</row>
    <row r="17" spans="1:33" s="263" customFormat="1" ht="43.5" customHeight="1" x14ac:dyDescent="0.2">
      <c r="A17" s="266"/>
      <c r="B17" s="266"/>
      <c r="C17" s="377"/>
      <c r="D17" s="377" t="s">
        <v>394</v>
      </c>
      <c r="E17" s="386">
        <f>E7-E15</f>
        <v>-5.0000000046566129E-3</v>
      </c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</row>
    <row r="18" spans="1:33" s="263" customFormat="1" ht="60" customHeight="1" x14ac:dyDescent="0.2">
      <c r="A18" s="266"/>
      <c r="B18" s="266"/>
      <c r="C18" s="278"/>
      <c r="D18" s="278"/>
      <c r="E18" s="271"/>
      <c r="F18" s="278"/>
      <c r="G18" s="278"/>
      <c r="H18" s="278"/>
      <c r="I18" s="278"/>
      <c r="J18" s="278"/>
      <c r="K18" s="278"/>
      <c r="L18" s="285"/>
      <c r="M18" s="283"/>
      <c r="N18" s="283"/>
      <c r="O18" s="283"/>
      <c r="P18" s="283"/>
      <c r="Q18" s="283"/>
      <c r="R18" s="283"/>
      <c r="T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</row>
    <row r="19" spans="1:33" s="263" customFormat="1" ht="60" customHeight="1" x14ac:dyDescent="0.2">
      <c r="A19" s="266"/>
      <c r="B19" s="266"/>
      <c r="C19" s="278"/>
      <c r="D19" s="278"/>
      <c r="E19" s="271"/>
      <c r="F19" s="278"/>
      <c r="G19" s="278"/>
      <c r="H19" s="278"/>
      <c r="I19" s="278"/>
      <c r="J19" s="278"/>
      <c r="K19" s="278"/>
      <c r="L19" s="285"/>
      <c r="M19" s="283"/>
      <c r="N19" s="283"/>
      <c r="O19" s="283"/>
      <c r="P19" s="283"/>
      <c r="Q19" s="283"/>
      <c r="R19" s="283"/>
      <c r="T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</row>
    <row r="20" spans="1:33" ht="60" customHeight="1" x14ac:dyDescent="0.2"/>
    <row r="21" spans="1:33" ht="60" customHeight="1" x14ac:dyDescent="0.2"/>
    <row r="22" spans="1:33" s="266" customFormat="1" ht="60" customHeight="1" x14ac:dyDescent="0.2">
      <c r="C22" s="278"/>
      <c r="D22" s="278"/>
      <c r="E22" s="271"/>
      <c r="F22" s="278"/>
      <c r="G22" s="278"/>
      <c r="H22" s="278"/>
      <c r="I22" s="278"/>
      <c r="J22" s="278"/>
      <c r="K22" s="278"/>
      <c r="L22" s="285"/>
      <c r="M22" s="283"/>
      <c r="N22" s="283"/>
      <c r="O22" s="283"/>
      <c r="P22" s="283"/>
      <c r="Q22" s="283"/>
      <c r="R22" s="283"/>
      <c r="S22" s="263"/>
      <c r="T22" s="278"/>
      <c r="U22" s="263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</row>
    <row r="23" spans="1:33" s="266" customFormat="1" ht="60" customHeight="1" x14ac:dyDescent="0.2">
      <c r="C23" s="278"/>
      <c r="D23" s="278"/>
      <c r="E23" s="271"/>
      <c r="F23" s="278"/>
      <c r="G23" s="278"/>
      <c r="H23" s="278"/>
      <c r="I23" s="278"/>
      <c r="J23" s="278"/>
      <c r="K23" s="278"/>
      <c r="L23" s="285"/>
      <c r="M23" s="283"/>
      <c r="N23" s="283"/>
      <c r="O23" s="283"/>
      <c r="P23" s="283"/>
      <c r="Q23" s="283"/>
      <c r="R23" s="283"/>
      <c r="S23" s="263"/>
      <c r="T23" s="278"/>
      <c r="U23" s="263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</row>
    <row r="24" spans="1:33" s="266" customFormat="1" ht="60" customHeight="1" x14ac:dyDescent="0.2">
      <c r="C24" s="278"/>
      <c r="D24" s="278"/>
      <c r="E24" s="271"/>
      <c r="F24" s="278"/>
      <c r="G24" s="278"/>
      <c r="H24" s="278"/>
      <c r="I24" s="278"/>
      <c r="J24" s="278"/>
      <c r="K24" s="278"/>
      <c r="L24" s="285"/>
      <c r="M24" s="283"/>
      <c r="N24" s="283"/>
      <c r="O24" s="283"/>
      <c r="P24" s="283"/>
      <c r="Q24" s="283"/>
      <c r="R24" s="283"/>
      <c r="S24" s="263"/>
      <c r="T24" s="278"/>
      <c r="U24" s="263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</row>
    <row r="25" spans="1:33" s="266" customFormat="1" ht="60" customHeight="1" x14ac:dyDescent="0.2">
      <c r="C25" s="278"/>
      <c r="D25" s="278"/>
      <c r="E25" s="271"/>
      <c r="F25" s="278"/>
      <c r="G25" s="278"/>
      <c r="H25" s="278"/>
      <c r="I25" s="278"/>
      <c r="J25" s="278"/>
      <c r="K25" s="278"/>
      <c r="L25" s="285"/>
      <c r="M25" s="283"/>
      <c r="N25" s="283"/>
      <c r="O25" s="283"/>
      <c r="P25" s="283"/>
      <c r="Q25" s="283"/>
      <c r="R25" s="283"/>
      <c r="S25" s="263"/>
      <c r="T25" s="278"/>
      <c r="U25" s="263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</row>
    <row r="26" spans="1:33" s="266" customFormat="1" ht="60" customHeight="1" x14ac:dyDescent="0.2">
      <c r="C26" s="278"/>
      <c r="D26" s="278"/>
      <c r="E26" s="271"/>
      <c r="F26" s="278"/>
      <c r="G26" s="278"/>
      <c r="H26" s="278"/>
      <c r="I26" s="278"/>
      <c r="J26" s="278"/>
      <c r="K26" s="278"/>
      <c r="L26" s="285"/>
      <c r="M26" s="283"/>
      <c r="N26" s="283"/>
      <c r="O26" s="283"/>
      <c r="P26" s="283"/>
      <c r="Q26" s="283"/>
      <c r="R26" s="283"/>
      <c r="S26" s="263"/>
      <c r="T26" s="278"/>
      <c r="U26" s="263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</row>
    <row r="27" spans="1:33" s="266" customFormat="1" ht="60" customHeight="1" x14ac:dyDescent="0.2">
      <c r="C27" s="278"/>
      <c r="D27" s="278"/>
      <c r="E27" s="271"/>
      <c r="F27" s="278"/>
      <c r="G27" s="278"/>
      <c r="H27" s="278"/>
      <c r="I27" s="278"/>
      <c r="J27" s="278"/>
      <c r="K27" s="278"/>
      <c r="L27" s="285"/>
      <c r="M27" s="283"/>
      <c r="N27" s="283"/>
      <c r="O27" s="283"/>
      <c r="P27" s="283"/>
      <c r="Q27" s="283"/>
      <c r="R27" s="283"/>
      <c r="S27" s="263"/>
      <c r="T27" s="278"/>
      <c r="U27" s="263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</row>
    <row r="28" spans="1:33" s="266" customFormat="1" ht="60" customHeight="1" x14ac:dyDescent="0.2">
      <c r="C28" s="278"/>
      <c r="D28" s="278"/>
      <c r="E28" s="271"/>
      <c r="F28" s="278"/>
      <c r="G28" s="278"/>
      <c r="H28" s="278"/>
      <c r="I28" s="278"/>
      <c r="J28" s="278"/>
      <c r="K28" s="278"/>
      <c r="L28" s="285"/>
      <c r="M28" s="283"/>
      <c r="N28" s="283"/>
      <c r="O28" s="283"/>
      <c r="P28" s="283"/>
      <c r="Q28" s="283"/>
      <c r="R28" s="283"/>
      <c r="S28" s="263"/>
      <c r="T28" s="278"/>
      <c r="U28" s="263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</row>
    <row r="29" spans="1:33" s="266" customFormat="1" ht="60" customHeight="1" x14ac:dyDescent="0.2">
      <c r="C29" s="278"/>
      <c r="D29" s="278"/>
      <c r="E29" s="271"/>
      <c r="F29" s="278"/>
      <c r="G29" s="278"/>
      <c r="H29" s="278"/>
      <c r="I29" s="278"/>
      <c r="J29" s="278"/>
      <c r="K29" s="278"/>
      <c r="L29" s="285"/>
      <c r="M29" s="283"/>
      <c r="N29" s="283"/>
      <c r="O29" s="283"/>
      <c r="P29" s="283"/>
      <c r="Q29" s="283"/>
      <c r="R29" s="283"/>
      <c r="S29" s="263"/>
      <c r="T29" s="278"/>
      <c r="U29" s="263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</row>
    <row r="30" spans="1:33" s="266" customFormat="1" ht="60" customHeight="1" x14ac:dyDescent="0.2">
      <c r="C30" s="278"/>
      <c r="D30" s="278"/>
      <c r="E30" s="271"/>
      <c r="F30" s="278"/>
      <c r="G30" s="278"/>
      <c r="H30" s="278"/>
      <c r="I30" s="278"/>
      <c r="J30" s="278"/>
      <c r="K30" s="278"/>
      <c r="L30" s="285"/>
      <c r="M30" s="283"/>
      <c r="N30" s="283"/>
      <c r="O30" s="283"/>
      <c r="P30" s="283"/>
      <c r="Q30" s="283"/>
      <c r="R30" s="283"/>
      <c r="S30" s="263"/>
      <c r="T30" s="278"/>
      <c r="U30" s="263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</row>
    <row r="31" spans="1:33" s="266" customFormat="1" ht="60" customHeight="1" x14ac:dyDescent="0.2">
      <c r="C31" s="278"/>
      <c r="D31" s="278"/>
      <c r="E31" s="271"/>
      <c r="F31" s="278"/>
      <c r="G31" s="278"/>
      <c r="H31" s="278"/>
      <c r="I31" s="278"/>
      <c r="J31" s="278"/>
      <c r="K31" s="278"/>
      <c r="L31" s="285"/>
      <c r="M31" s="283"/>
      <c r="N31" s="283"/>
      <c r="O31" s="283"/>
      <c r="P31" s="283"/>
      <c r="Q31" s="283"/>
      <c r="R31" s="283"/>
      <c r="S31" s="263"/>
      <c r="T31" s="278"/>
      <c r="U31" s="263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</row>
    <row r="32" spans="1:33" s="266" customFormat="1" ht="60" customHeight="1" x14ac:dyDescent="0.2">
      <c r="C32" s="278"/>
      <c r="D32" s="278"/>
      <c r="E32" s="271"/>
      <c r="F32" s="278"/>
      <c r="G32" s="278"/>
      <c r="H32" s="278"/>
      <c r="I32" s="278"/>
      <c r="J32" s="278"/>
      <c r="K32" s="278"/>
      <c r="L32" s="285"/>
      <c r="M32" s="283"/>
      <c r="N32" s="283"/>
      <c r="O32" s="283"/>
      <c r="P32" s="283"/>
      <c r="Q32" s="283"/>
      <c r="R32" s="283"/>
      <c r="S32" s="263"/>
      <c r="T32" s="278"/>
      <c r="U32" s="263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</row>
    <row r="33" spans="3:33" s="266" customFormat="1" ht="60" customHeight="1" x14ac:dyDescent="0.2">
      <c r="C33" s="278"/>
      <c r="D33" s="278"/>
      <c r="E33" s="271"/>
      <c r="F33" s="278"/>
      <c r="G33" s="278"/>
      <c r="H33" s="278"/>
      <c r="I33" s="278"/>
      <c r="J33" s="278"/>
      <c r="K33" s="278"/>
      <c r="L33" s="285"/>
      <c r="M33" s="283"/>
      <c r="N33" s="283"/>
      <c r="O33" s="283"/>
      <c r="P33" s="283"/>
      <c r="Q33" s="283"/>
      <c r="R33" s="283"/>
      <c r="S33" s="263"/>
      <c r="T33" s="278"/>
      <c r="U33" s="263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</row>
    <row r="34" spans="3:33" s="266" customFormat="1" ht="60" customHeight="1" x14ac:dyDescent="0.2">
      <c r="C34" s="278"/>
      <c r="D34" s="278"/>
      <c r="E34" s="271"/>
      <c r="F34" s="278"/>
      <c r="G34" s="278"/>
      <c r="H34" s="278"/>
      <c r="I34" s="278"/>
      <c r="J34" s="278"/>
      <c r="K34" s="278"/>
      <c r="L34" s="285"/>
      <c r="M34" s="283"/>
      <c r="N34" s="283"/>
      <c r="O34" s="283"/>
      <c r="P34" s="283"/>
      <c r="Q34" s="283"/>
      <c r="R34" s="283"/>
      <c r="S34" s="263"/>
      <c r="T34" s="278"/>
      <c r="U34" s="263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</row>
    <row r="35" spans="3:33" s="266" customFormat="1" ht="60" customHeight="1" x14ac:dyDescent="0.2">
      <c r="C35" s="278"/>
      <c r="D35" s="278"/>
      <c r="E35" s="271"/>
      <c r="F35" s="278"/>
      <c r="G35" s="278"/>
      <c r="H35" s="278"/>
      <c r="I35" s="278"/>
      <c r="J35" s="278"/>
      <c r="K35" s="278"/>
      <c r="L35" s="285"/>
      <c r="M35" s="283"/>
      <c r="N35" s="283"/>
      <c r="O35" s="283"/>
      <c r="P35" s="283"/>
      <c r="Q35" s="283"/>
      <c r="R35" s="283"/>
      <c r="S35" s="263"/>
      <c r="T35" s="278"/>
      <c r="U35" s="263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</row>
    <row r="36" spans="3:33" s="266" customFormat="1" ht="60" customHeight="1" x14ac:dyDescent="0.2">
      <c r="C36" s="278"/>
      <c r="D36" s="278"/>
      <c r="E36" s="271"/>
      <c r="F36" s="278"/>
      <c r="G36" s="278"/>
      <c r="H36" s="278"/>
      <c r="I36" s="278"/>
      <c r="J36" s="278"/>
      <c r="K36" s="278"/>
      <c r="L36" s="285"/>
      <c r="M36" s="283"/>
      <c r="N36" s="283"/>
      <c r="O36" s="283"/>
      <c r="P36" s="283"/>
      <c r="Q36" s="283"/>
      <c r="R36" s="283"/>
      <c r="S36" s="263"/>
      <c r="T36" s="278"/>
      <c r="U36" s="263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</row>
    <row r="37" spans="3:33" s="266" customFormat="1" ht="60" customHeight="1" x14ac:dyDescent="0.2">
      <c r="C37" s="278"/>
      <c r="D37" s="278"/>
      <c r="E37" s="271"/>
      <c r="F37" s="278"/>
      <c r="G37" s="278"/>
      <c r="H37" s="278"/>
      <c r="I37" s="278"/>
      <c r="J37" s="278"/>
      <c r="K37" s="278"/>
      <c r="L37" s="285"/>
      <c r="M37" s="283"/>
      <c r="N37" s="283"/>
      <c r="O37" s="283"/>
      <c r="P37" s="283"/>
      <c r="Q37" s="283"/>
      <c r="R37" s="283"/>
      <c r="S37" s="263"/>
      <c r="T37" s="278"/>
      <c r="U37" s="263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</row>
    <row r="38" spans="3:33" s="266" customFormat="1" ht="60" customHeight="1" x14ac:dyDescent="0.2">
      <c r="C38" s="278"/>
      <c r="D38" s="278"/>
      <c r="E38" s="271"/>
      <c r="F38" s="278"/>
      <c r="G38" s="278"/>
      <c r="H38" s="278"/>
      <c r="I38" s="278"/>
      <c r="J38" s="278"/>
      <c r="K38" s="278"/>
      <c r="L38" s="285"/>
      <c r="M38" s="283"/>
      <c r="N38" s="283"/>
      <c r="O38" s="283"/>
      <c r="P38" s="283"/>
      <c r="Q38" s="283"/>
      <c r="R38" s="283"/>
      <c r="S38" s="263"/>
      <c r="T38" s="278"/>
      <c r="U38" s="263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</row>
  </sheetData>
  <mergeCells count="2">
    <mergeCell ref="A1:E1"/>
    <mergeCell ref="A2:E2"/>
  </mergeCells>
  <pageMargins left="0.63" right="0.53" top="0.75" bottom="0.75" header="0.33" footer="0.3"/>
  <pageSetup scale="56" fitToHeight="0" orientation="portrait" r:id="rId1"/>
  <colBreaks count="1" manualBreakCount="1">
    <brk id="19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512"/>
  <sheetViews>
    <sheetView showGridLines="0" zoomScale="110" zoomScaleNormal="110" workbookViewId="0">
      <selection activeCell="H29" sqref="H29"/>
    </sheetView>
  </sheetViews>
  <sheetFormatPr baseColWidth="10" defaultRowHeight="12.75" x14ac:dyDescent="0.2"/>
  <cols>
    <col min="1" max="1" width="7" customWidth="1"/>
    <col min="2" max="2" width="40.8554687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129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172" t="s">
        <v>223</v>
      </c>
      <c r="B7" s="202"/>
      <c r="C7" s="202"/>
      <c r="D7" s="202"/>
      <c r="E7" s="202"/>
      <c r="F7" s="202"/>
    </row>
    <row r="8" spans="1:6" ht="15.75" thickBot="1" x14ac:dyDescent="0.3">
      <c r="A8" s="21"/>
      <c r="B8" s="21"/>
      <c r="C8" s="21"/>
      <c r="D8" s="165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155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156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SUM(C12+C14+C17+C19+C21)</f>
        <v>80286.58</v>
      </c>
      <c r="D11" s="174">
        <f t="shared" ref="D11:F11" si="0">SUM(D12+D14+D17+D19+D21)</f>
        <v>49289.42</v>
      </c>
      <c r="E11" s="174">
        <f t="shared" si="0"/>
        <v>0</v>
      </c>
      <c r="F11" s="174">
        <f t="shared" si="0"/>
        <v>129576</v>
      </c>
    </row>
    <row r="12" spans="1:6" x14ac:dyDescent="0.2">
      <c r="A12" s="30">
        <v>511</v>
      </c>
      <c r="B12" s="31" t="s">
        <v>153</v>
      </c>
      <c r="C12" s="163">
        <f>SUM(C13:C13)</f>
        <v>43200</v>
      </c>
      <c r="D12" s="163">
        <f>SUM(D13:D13)</f>
        <v>43200</v>
      </c>
      <c r="E12" s="163">
        <f>SUM(E13:E13)</f>
        <v>0</v>
      </c>
      <c r="F12" s="163">
        <f>SUM(F13:F13)</f>
        <v>86400</v>
      </c>
    </row>
    <row r="13" spans="1:6" x14ac:dyDescent="0.2">
      <c r="A13" s="32">
        <v>51105</v>
      </c>
      <c r="B13" s="34" t="s">
        <v>74</v>
      </c>
      <c r="C13" s="164">
        <f>F13-D13</f>
        <v>43200</v>
      </c>
      <c r="D13" s="164">
        <f>[1]Concejo!$I$16*6</f>
        <v>43200</v>
      </c>
      <c r="E13" s="164"/>
      <c r="F13" s="164">
        <f>+[2]Concejo!$N$16</f>
        <v>86400</v>
      </c>
    </row>
    <row r="14" spans="1:6" x14ac:dyDescent="0.2">
      <c r="A14" s="417">
        <v>512</v>
      </c>
      <c r="B14" s="418" t="s">
        <v>399</v>
      </c>
      <c r="C14" s="163">
        <f t="shared" ref="C14:E14" si="1">SUM(C15:C16)</f>
        <v>10000</v>
      </c>
      <c r="D14" s="163">
        <f t="shared" si="1"/>
        <v>0</v>
      </c>
      <c r="E14" s="163">
        <f t="shared" si="1"/>
        <v>0</v>
      </c>
      <c r="F14" s="163">
        <f>SUM(F15:F16)</f>
        <v>10000</v>
      </c>
    </row>
    <row r="15" spans="1:6" x14ac:dyDescent="0.2">
      <c r="A15" s="32">
        <v>51201</v>
      </c>
      <c r="B15" s="416" t="s">
        <v>72</v>
      </c>
      <c r="C15" s="164">
        <v>6000</v>
      </c>
      <c r="D15" s="164"/>
      <c r="E15" s="164"/>
      <c r="F15" s="164">
        <f t="shared" ref="F15:F16" si="2">SUM(C15:E15)</f>
        <v>6000</v>
      </c>
    </row>
    <row r="16" spans="1:6" x14ac:dyDescent="0.2">
      <c r="A16" s="32">
        <v>51202</v>
      </c>
      <c r="B16" s="416" t="s">
        <v>400</v>
      </c>
      <c r="C16" s="164">
        <v>4000</v>
      </c>
      <c r="D16" s="164"/>
      <c r="E16" s="164"/>
      <c r="F16" s="164">
        <f t="shared" si="2"/>
        <v>4000</v>
      </c>
    </row>
    <row r="17" spans="1:8" x14ac:dyDescent="0.2">
      <c r="A17" s="30">
        <v>514</v>
      </c>
      <c r="B17" s="29" t="s">
        <v>76</v>
      </c>
      <c r="C17" s="163">
        <f>SUM(C18:C18)</f>
        <v>4170.58</v>
      </c>
      <c r="D17" s="163">
        <f>SUM(D18:D18)</f>
        <v>3173.42</v>
      </c>
      <c r="E17" s="163">
        <f>SUM(E18:E18)</f>
        <v>0</v>
      </c>
      <c r="F17" s="163">
        <f>SUM(F18:F18)</f>
        <v>7344</v>
      </c>
    </row>
    <row r="18" spans="1:8" x14ac:dyDescent="0.2">
      <c r="A18" s="35">
        <v>51401</v>
      </c>
      <c r="B18" s="38" t="s">
        <v>77</v>
      </c>
      <c r="C18" s="164">
        <f>F18-D18</f>
        <v>4170.58</v>
      </c>
      <c r="D18" s="164">
        <v>3173.42</v>
      </c>
      <c r="E18" s="164"/>
      <c r="F18" s="164">
        <f>+[2]Concejo!$N$20+[2]Concejo!$N$22</f>
        <v>7344</v>
      </c>
    </row>
    <row r="19" spans="1:8" x14ac:dyDescent="0.2">
      <c r="A19" s="30">
        <v>515</v>
      </c>
      <c r="B19" s="37" t="s">
        <v>78</v>
      </c>
      <c r="C19" s="163">
        <f>SUM(C20:C20)</f>
        <v>2916.0000000000005</v>
      </c>
      <c r="D19" s="163">
        <f>SUM(D20:D20)</f>
        <v>2916.0000000000005</v>
      </c>
      <c r="E19" s="163">
        <f>SUM(E20:E20)</f>
        <v>0</v>
      </c>
      <c r="F19" s="163">
        <f>SUM(F20:F20)</f>
        <v>5832.0000000000009</v>
      </c>
    </row>
    <row r="20" spans="1:8" x14ac:dyDescent="0.2">
      <c r="A20" s="35">
        <v>51501</v>
      </c>
      <c r="B20" s="38" t="s">
        <v>77</v>
      </c>
      <c r="C20" s="164">
        <f>F20-D20</f>
        <v>2916.0000000000005</v>
      </c>
      <c r="D20" s="164">
        <f>[1]Concejo!$J$16*6</f>
        <v>2916.0000000000005</v>
      </c>
      <c r="E20" s="164"/>
      <c r="F20" s="164">
        <f>+[2]Concejo!$N$21</f>
        <v>5832.0000000000009</v>
      </c>
    </row>
    <row r="21" spans="1:8" x14ac:dyDescent="0.2">
      <c r="A21" s="30">
        <v>517</v>
      </c>
      <c r="B21" s="37" t="s">
        <v>239</v>
      </c>
      <c r="C21" s="163">
        <f>SUM(C22:C22)</f>
        <v>20000</v>
      </c>
      <c r="D21" s="163">
        <f>SUM(D22:D22)</f>
        <v>0</v>
      </c>
      <c r="E21" s="163">
        <f>SUM(E22:E22)</f>
        <v>0</v>
      </c>
      <c r="F21" s="163">
        <f>SUM(F22:F22)</f>
        <v>20000</v>
      </c>
    </row>
    <row r="22" spans="1:8" x14ac:dyDescent="0.2">
      <c r="A22" s="35">
        <v>51701</v>
      </c>
      <c r="B22" s="38" t="s">
        <v>79</v>
      </c>
      <c r="C22" s="164">
        <v>20000</v>
      </c>
      <c r="D22" s="164"/>
      <c r="E22" s="164"/>
      <c r="F22" s="164">
        <f t="shared" ref="F22" si="3">SUM(C22:E22)</f>
        <v>20000</v>
      </c>
    </row>
    <row r="23" spans="1:8" x14ac:dyDescent="0.2">
      <c r="A23" s="30">
        <v>54</v>
      </c>
      <c r="B23" s="37" t="s">
        <v>299</v>
      </c>
      <c r="C23" s="51">
        <f>SUM(C24+C35+C42+C46)</f>
        <v>71900</v>
      </c>
      <c r="D23" s="51">
        <f>SUM(D24+D35+D42+D46)</f>
        <v>52868.31</v>
      </c>
      <c r="E23" s="51">
        <f>SUM(E24+E35+E42+E46)</f>
        <v>0</v>
      </c>
      <c r="F23" s="51">
        <f>SUM(F24+F35+F42+F46)</f>
        <v>124768.31</v>
      </c>
    </row>
    <row r="24" spans="1:8" x14ac:dyDescent="0.2">
      <c r="A24" s="30">
        <v>541</v>
      </c>
      <c r="B24" s="37" t="s">
        <v>154</v>
      </c>
      <c r="C24" s="51">
        <f>SUM(C25:C34)</f>
        <v>10500</v>
      </c>
      <c r="D24" s="51">
        <f>SUM(D25:D34)</f>
        <v>3868.31</v>
      </c>
      <c r="E24" s="51">
        <f>SUM(E25:E34)</f>
        <v>0</v>
      </c>
      <c r="F24" s="51">
        <f>SUM(F25:F34)</f>
        <v>14368.31</v>
      </c>
      <c r="G24" s="39"/>
    </row>
    <row r="25" spans="1:8" x14ac:dyDescent="0.2">
      <c r="A25" s="35">
        <v>54101</v>
      </c>
      <c r="B25" s="38" t="s">
        <v>81</v>
      </c>
      <c r="C25" s="52">
        <v>1000</v>
      </c>
      <c r="D25" s="52">
        <v>1500</v>
      </c>
      <c r="E25" s="51"/>
      <c r="F25" s="52">
        <f>SUM(C25:E25)</f>
        <v>2500</v>
      </c>
      <c r="G25" s="39"/>
      <c r="H25" s="206"/>
    </row>
    <row r="26" spans="1:8" x14ac:dyDescent="0.2">
      <c r="A26" s="35">
        <v>54103</v>
      </c>
      <c r="B26" s="38" t="s">
        <v>82</v>
      </c>
      <c r="C26" s="52">
        <v>1500</v>
      </c>
      <c r="D26" s="51"/>
      <c r="E26" s="51"/>
      <c r="F26" s="52">
        <f>SUM(C26:E26)</f>
        <v>1500</v>
      </c>
      <c r="G26" s="39"/>
    </row>
    <row r="27" spans="1:8" x14ac:dyDescent="0.2">
      <c r="A27" s="35">
        <v>54105</v>
      </c>
      <c r="B27" s="38" t="s">
        <v>84</v>
      </c>
      <c r="C27" s="52">
        <v>200</v>
      </c>
      <c r="D27" s="52"/>
      <c r="E27" s="52"/>
      <c r="F27" s="52">
        <f t="shared" ref="F27:F30" si="4">SUM(C27:E27)</f>
        <v>200</v>
      </c>
      <c r="G27" s="40"/>
    </row>
    <row r="28" spans="1:8" x14ac:dyDescent="0.2">
      <c r="A28" s="35">
        <v>54106</v>
      </c>
      <c r="B28" s="38" t="s">
        <v>85</v>
      </c>
      <c r="C28" s="52">
        <v>200</v>
      </c>
      <c r="D28" s="52"/>
      <c r="E28" s="52"/>
      <c r="F28" s="52">
        <f t="shared" si="4"/>
        <v>200</v>
      </c>
      <c r="G28" s="40"/>
    </row>
    <row r="29" spans="1:8" x14ac:dyDescent="0.2">
      <c r="A29" s="35">
        <v>54111</v>
      </c>
      <c r="B29" s="38" t="s">
        <v>240</v>
      </c>
      <c r="C29" s="52">
        <v>3000</v>
      </c>
      <c r="D29" s="52"/>
      <c r="E29" s="52"/>
      <c r="F29" s="52">
        <f t="shared" si="4"/>
        <v>3000</v>
      </c>
      <c r="G29" s="40"/>
    </row>
    <row r="30" spans="1:8" x14ac:dyDescent="0.2">
      <c r="A30" s="35">
        <v>54112</v>
      </c>
      <c r="B30" s="38" t="s">
        <v>241</v>
      </c>
      <c r="C30" s="52">
        <v>3000</v>
      </c>
      <c r="D30" s="52"/>
      <c r="E30" s="52"/>
      <c r="F30" s="52">
        <f t="shared" si="4"/>
        <v>3000</v>
      </c>
      <c r="G30" s="40"/>
      <c r="H30" s="206"/>
    </row>
    <row r="31" spans="1:8" x14ac:dyDescent="0.2">
      <c r="A31" s="35">
        <v>54114</v>
      </c>
      <c r="B31" s="38" t="s">
        <v>88</v>
      </c>
      <c r="C31" s="52">
        <v>200</v>
      </c>
      <c r="D31" s="52"/>
      <c r="E31" s="52"/>
      <c r="F31" s="52">
        <f>SUM(C31:E31)</f>
        <v>200</v>
      </c>
      <c r="G31" s="40"/>
    </row>
    <row r="32" spans="1:8" x14ac:dyDescent="0.2">
      <c r="A32" s="35">
        <v>54115</v>
      </c>
      <c r="B32" s="38" t="s">
        <v>89</v>
      </c>
      <c r="C32" s="52">
        <v>100</v>
      </c>
      <c r="D32" s="52"/>
      <c r="E32" s="52"/>
      <c r="F32" s="52">
        <f>SUM(C32:E32)</f>
        <v>100</v>
      </c>
      <c r="G32" s="40"/>
    </row>
    <row r="33" spans="1:7" x14ac:dyDescent="0.2">
      <c r="A33" s="35">
        <v>54119</v>
      </c>
      <c r="B33" s="38" t="s">
        <v>252</v>
      </c>
      <c r="C33" s="52">
        <v>300</v>
      </c>
      <c r="D33" s="52"/>
      <c r="E33" s="52"/>
      <c r="F33" s="52">
        <f>SUM(C33:E33)</f>
        <v>300</v>
      </c>
      <c r="G33" s="40"/>
    </row>
    <row r="34" spans="1:7" x14ac:dyDescent="0.2">
      <c r="A34" s="35">
        <v>54199</v>
      </c>
      <c r="B34" s="38" t="s">
        <v>90</v>
      </c>
      <c r="C34" s="52">
        <v>1000</v>
      </c>
      <c r="D34" s="52">
        <v>2368.31</v>
      </c>
      <c r="E34" s="52"/>
      <c r="F34" s="52">
        <f>SUM(C34:E34)</f>
        <v>3368.31</v>
      </c>
      <c r="G34" s="40"/>
    </row>
    <row r="35" spans="1:7" x14ac:dyDescent="0.2">
      <c r="A35" s="30">
        <v>543</v>
      </c>
      <c r="B35" s="359" t="s">
        <v>155</v>
      </c>
      <c r="C35" s="163">
        <f>SUM(C36:C41)</f>
        <v>49500</v>
      </c>
      <c r="D35" s="163">
        <f>SUM(D36:D41)</f>
        <v>30000</v>
      </c>
      <c r="E35" s="51">
        <f>SUM(E36:E41)</f>
        <v>0</v>
      </c>
      <c r="F35" s="51">
        <f>SUM(F36:F41)</f>
        <v>79500</v>
      </c>
      <c r="G35" s="39"/>
    </row>
    <row r="36" spans="1:7" x14ac:dyDescent="0.2">
      <c r="A36" s="35">
        <v>54301</v>
      </c>
      <c r="B36" s="192" t="s">
        <v>95</v>
      </c>
      <c r="C36" s="164"/>
      <c r="D36" s="164">
        <v>1500</v>
      </c>
      <c r="E36" s="52"/>
      <c r="F36" s="52">
        <f t="shared" ref="F36:F41" si="5">SUM(C36:E36)</f>
        <v>1500</v>
      </c>
      <c r="G36" s="40"/>
    </row>
    <row r="37" spans="1:7" x14ac:dyDescent="0.2">
      <c r="A37" s="35">
        <v>54303</v>
      </c>
      <c r="B37" s="192" t="s">
        <v>96</v>
      </c>
      <c r="C37" s="164">
        <v>1000</v>
      </c>
      <c r="D37" s="164">
        <v>1000</v>
      </c>
      <c r="E37" s="52"/>
      <c r="F37" s="52">
        <f t="shared" si="5"/>
        <v>2000</v>
      </c>
      <c r="G37" s="40"/>
    </row>
    <row r="38" spans="1:7" x14ac:dyDescent="0.2">
      <c r="A38" s="35">
        <v>54304</v>
      </c>
      <c r="B38" s="192" t="s">
        <v>243</v>
      </c>
      <c r="C38" s="164">
        <v>2000</v>
      </c>
      <c r="D38" s="164"/>
      <c r="E38" s="52"/>
      <c r="F38" s="52">
        <f t="shared" si="5"/>
        <v>2000</v>
      </c>
      <c r="G38" s="40"/>
    </row>
    <row r="39" spans="1:7" x14ac:dyDescent="0.2">
      <c r="A39" s="168">
        <v>54313</v>
      </c>
      <c r="B39" s="360" t="s">
        <v>128</v>
      </c>
      <c r="C39" s="173">
        <v>1000</v>
      </c>
      <c r="D39" s="173">
        <v>2500</v>
      </c>
      <c r="E39" s="169"/>
      <c r="F39" s="52">
        <f t="shared" si="5"/>
        <v>3500</v>
      </c>
      <c r="G39" s="40"/>
    </row>
    <row r="40" spans="1:7" x14ac:dyDescent="0.2">
      <c r="A40" s="168">
        <v>54314</v>
      </c>
      <c r="B40" s="360" t="s">
        <v>145</v>
      </c>
      <c r="C40" s="173">
        <v>45000</v>
      </c>
      <c r="D40" s="173">
        <v>25000</v>
      </c>
      <c r="E40" s="169"/>
      <c r="F40" s="52">
        <f t="shared" si="5"/>
        <v>70000</v>
      </c>
      <c r="G40" s="40"/>
    </row>
    <row r="41" spans="1:7" x14ac:dyDescent="0.2">
      <c r="A41" s="168">
        <v>54316</v>
      </c>
      <c r="B41" s="360" t="s">
        <v>53</v>
      </c>
      <c r="C41" s="173">
        <v>500</v>
      </c>
      <c r="D41" s="173"/>
      <c r="E41" s="169"/>
      <c r="F41" s="52">
        <f t="shared" si="5"/>
        <v>500</v>
      </c>
      <c r="G41" s="40"/>
    </row>
    <row r="42" spans="1:7" x14ac:dyDescent="0.2">
      <c r="A42" s="28">
        <v>544</v>
      </c>
      <c r="B42" s="361" t="s">
        <v>156</v>
      </c>
      <c r="C42" s="174">
        <f>SUM(C43:C45)</f>
        <v>1700</v>
      </c>
      <c r="D42" s="174">
        <f>SUM(D43:D45)</f>
        <v>16000</v>
      </c>
      <c r="E42" s="50">
        <f>SUM(E43:E45)</f>
        <v>0</v>
      </c>
      <c r="F42" s="50">
        <f>SUM(F43:F45)</f>
        <v>17700</v>
      </c>
      <c r="G42" s="41"/>
    </row>
    <row r="43" spans="1:7" x14ac:dyDescent="0.2">
      <c r="A43" s="35">
        <v>54401</v>
      </c>
      <c r="B43" s="192" t="s">
        <v>101</v>
      </c>
      <c r="C43" s="164">
        <v>500</v>
      </c>
      <c r="D43" s="164">
        <v>500</v>
      </c>
      <c r="E43" s="52"/>
      <c r="F43" s="52">
        <f>SUM(C43:E43)</f>
        <v>1000</v>
      </c>
      <c r="G43" s="40"/>
    </row>
    <row r="44" spans="1:7" x14ac:dyDescent="0.2">
      <c r="A44" s="35">
        <v>54402</v>
      </c>
      <c r="B44" s="192" t="s">
        <v>102</v>
      </c>
      <c r="C44" s="164"/>
      <c r="D44" s="164">
        <v>10000</v>
      </c>
      <c r="E44" s="164"/>
      <c r="F44" s="164">
        <f>SUM(C44:E44)</f>
        <v>10000</v>
      </c>
      <c r="G44" s="40"/>
    </row>
    <row r="45" spans="1:7" x14ac:dyDescent="0.2">
      <c r="A45" s="35">
        <v>54404</v>
      </c>
      <c r="B45" s="192" t="s">
        <v>245</v>
      </c>
      <c r="C45" s="164">
        <v>1200</v>
      </c>
      <c r="D45" s="164">
        <v>5500</v>
      </c>
      <c r="E45" s="52"/>
      <c r="F45" s="52">
        <f>SUM(C45:E45)</f>
        <v>6700</v>
      </c>
      <c r="G45" s="40"/>
    </row>
    <row r="46" spans="1:7" x14ac:dyDescent="0.2">
      <c r="A46" s="30">
        <v>545</v>
      </c>
      <c r="B46" s="288" t="s">
        <v>157</v>
      </c>
      <c r="C46" s="163">
        <f>SUM(C47:C47)</f>
        <v>10200</v>
      </c>
      <c r="D46" s="163">
        <f>SUM(D47:D47)</f>
        <v>3000</v>
      </c>
      <c r="E46" s="51">
        <f>SUM(E47:E47)</f>
        <v>0</v>
      </c>
      <c r="F46" s="51">
        <f>SUM(F47:F47)</f>
        <v>13200</v>
      </c>
      <c r="G46" s="39"/>
    </row>
    <row r="47" spans="1:7" x14ac:dyDescent="0.2">
      <c r="A47" s="35">
        <v>54599</v>
      </c>
      <c r="B47" s="192" t="s">
        <v>246</v>
      </c>
      <c r="C47" s="164">
        <v>10200</v>
      </c>
      <c r="D47" s="164">
        <v>3000</v>
      </c>
      <c r="E47" s="51"/>
      <c r="F47" s="52">
        <f>SUM(C47:E47)</f>
        <v>13200</v>
      </c>
      <c r="G47" s="39"/>
    </row>
    <row r="48" spans="1:7" x14ac:dyDescent="0.2">
      <c r="A48" s="30">
        <v>55</v>
      </c>
      <c r="B48" s="288" t="s">
        <v>104</v>
      </c>
      <c r="C48" s="163">
        <f>SUM(C49+C52)</f>
        <v>11660</v>
      </c>
      <c r="D48" s="163">
        <f t="shared" ref="D48:F48" si="6">SUM(D49+D52)</f>
        <v>3000</v>
      </c>
      <c r="E48" s="51">
        <f t="shared" si="6"/>
        <v>0</v>
      </c>
      <c r="F48" s="51">
        <f t="shared" si="6"/>
        <v>14660</v>
      </c>
      <c r="G48" s="184"/>
    </row>
    <row r="49" spans="1:8" x14ac:dyDescent="0.2">
      <c r="A49" s="30">
        <v>556</v>
      </c>
      <c r="B49" s="288" t="s">
        <v>158</v>
      </c>
      <c r="C49" s="163">
        <f>SUM(C50:C51)</f>
        <v>10660</v>
      </c>
      <c r="D49" s="163">
        <f t="shared" ref="D49:F49" si="7">SUM(D50:D51)</f>
        <v>0</v>
      </c>
      <c r="E49" s="51">
        <f t="shared" si="7"/>
        <v>0</v>
      </c>
      <c r="F49" s="51">
        <f t="shared" si="7"/>
        <v>10660</v>
      </c>
      <c r="G49" s="182"/>
      <c r="H49" s="257"/>
    </row>
    <row r="50" spans="1:8" x14ac:dyDescent="0.2">
      <c r="A50" s="35">
        <v>55601</v>
      </c>
      <c r="B50" s="192" t="s">
        <v>105</v>
      </c>
      <c r="C50" s="164">
        <v>660</v>
      </c>
      <c r="D50" s="164"/>
      <c r="E50" s="52"/>
      <c r="F50" s="52">
        <f>SUM(C50:E50)</f>
        <v>660</v>
      </c>
      <c r="G50" s="182"/>
    </row>
    <row r="51" spans="1:8" x14ac:dyDescent="0.2">
      <c r="A51" s="35">
        <v>55602</v>
      </c>
      <c r="B51" s="38" t="s">
        <v>106</v>
      </c>
      <c r="C51" s="164">
        <v>10000</v>
      </c>
      <c r="D51" s="52"/>
      <c r="E51" s="52"/>
      <c r="F51" s="52">
        <f>SUM(C51:E51)</f>
        <v>10000</v>
      </c>
      <c r="G51" s="40"/>
    </row>
    <row r="52" spans="1:8" x14ac:dyDescent="0.2">
      <c r="A52" s="30">
        <v>557</v>
      </c>
      <c r="B52" s="37" t="s">
        <v>159</v>
      </c>
      <c r="C52" s="51">
        <f>SUM(C53:C53)</f>
        <v>1000</v>
      </c>
      <c r="D52" s="51">
        <f>SUM(D53:D53)</f>
        <v>3000</v>
      </c>
      <c r="E52" s="51">
        <f>SUM(E53:E53)</f>
        <v>0</v>
      </c>
      <c r="F52" s="51">
        <f>SUM(F53:F53)</f>
        <v>4000</v>
      </c>
      <c r="G52" s="40"/>
    </row>
    <row r="53" spans="1:8" x14ac:dyDescent="0.2">
      <c r="A53" s="35">
        <v>55799</v>
      </c>
      <c r="B53" s="38" t="s">
        <v>108</v>
      </c>
      <c r="C53" s="52">
        <v>1000</v>
      </c>
      <c r="D53" s="52">
        <v>3000</v>
      </c>
      <c r="E53" s="52"/>
      <c r="F53" s="52">
        <f>SUM(C53:E53)</f>
        <v>4000</v>
      </c>
      <c r="G53" s="40"/>
    </row>
    <row r="54" spans="1:8" x14ac:dyDescent="0.2">
      <c r="A54" s="30">
        <v>56</v>
      </c>
      <c r="B54" s="37" t="s">
        <v>109</v>
      </c>
      <c r="C54" s="51">
        <f>SUM(C55+C59)</f>
        <v>2500</v>
      </c>
      <c r="D54" s="51">
        <f t="shared" ref="D54:F54" si="8">SUM(D55+D59)</f>
        <v>5700</v>
      </c>
      <c r="E54" s="51">
        <f t="shared" si="8"/>
        <v>0</v>
      </c>
      <c r="F54" s="51">
        <f t="shared" si="8"/>
        <v>8200</v>
      </c>
      <c r="G54" s="40"/>
    </row>
    <row r="55" spans="1:8" x14ac:dyDescent="0.2">
      <c r="A55" s="30">
        <v>562</v>
      </c>
      <c r="B55" s="37" t="s">
        <v>307</v>
      </c>
      <c r="C55" s="51">
        <f>SUM(C56:C58)</f>
        <v>0</v>
      </c>
      <c r="D55" s="51">
        <f t="shared" ref="D55:F55" si="9">SUM(D56:D58)</f>
        <v>5700</v>
      </c>
      <c r="E55" s="51">
        <f t="shared" si="9"/>
        <v>0</v>
      </c>
      <c r="F55" s="51">
        <f t="shared" si="9"/>
        <v>5700</v>
      </c>
      <c r="G55" s="40"/>
    </row>
    <row r="56" spans="1:8" x14ac:dyDescent="0.2">
      <c r="A56" s="35">
        <v>5629501</v>
      </c>
      <c r="B56" s="38" t="s">
        <v>309</v>
      </c>
      <c r="C56" s="51"/>
      <c r="D56" s="52">
        <v>900</v>
      </c>
      <c r="E56" s="51"/>
      <c r="F56" s="52">
        <f t="shared" ref="F56:F58" si="10">SUM(C56:E56)</f>
        <v>900</v>
      </c>
      <c r="G56" s="40"/>
    </row>
    <row r="57" spans="1:8" x14ac:dyDescent="0.2">
      <c r="A57" s="35">
        <v>5629512</v>
      </c>
      <c r="B57" s="38" t="s">
        <v>310</v>
      </c>
      <c r="C57" s="51"/>
      <c r="D57" s="164">
        <v>1200</v>
      </c>
      <c r="E57" s="51"/>
      <c r="F57" s="52">
        <f t="shared" si="10"/>
        <v>1200</v>
      </c>
      <c r="G57" s="40"/>
    </row>
    <row r="58" spans="1:8" x14ac:dyDescent="0.2">
      <c r="A58" s="35">
        <v>5629586</v>
      </c>
      <c r="B58" s="38" t="s">
        <v>308</v>
      </c>
      <c r="C58" s="51"/>
      <c r="D58" s="52">
        <v>3600</v>
      </c>
      <c r="E58" s="51"/>
      <c r="F58" s="52">
        <f t="shared" si="10"/>
        <v>3600</v>
      </c>
      <c r="G58" s="40"/>
    </row>
    <row r="59" spans="1:8" ht="22.5" x14ac:dyDescent="0.2">
      <c r="A59" s="30">
        <v>563</v>
      </c>
      <c r="B59" s="53" t="s">
        <v>247</v>
      </c>
      <c r="C59" s="51">
        <f>SUM(C60)</f>
        <v>2500</v>
      </c>
      <c r="D59" s="51">
        <f t="shared" ref="D59:F59" si="11">SUM(D60)</f>
        <v>0</v>
      </c>
      <c r="E59" s="51">
        <f t="shared" si="11"/>
        <v>0</v>
      </c>
      <c r="F59" s="51">
        <f t="shared" si="11"/>
        <v>2500</v>
      </c>
      <c r="G59" s="40"/>
    </row>
    <row r="60" spans="1:8" x14ac:dyDescent="0.2">
      <c r="A60" s="35">
        <v>56304</v>
      </c>
      <c r="B60" s="38" t="s">
        <v>248</v>
      </c>
      <c r="C60" s="52">
        <v>2500</v>
      </c>
      <c r="D60" s="52"/>
      <c r="E60" s="52"/>
      <c r="F60" s="52">
        <f t="shared" ref="F60" si="12">SUM(C60:E60)</f>
        <v>2500</v>
      </c>
      <c r="G60" s="40"/>
    </row>
    <row r="61" spans="1:8" x14ac:dyDescent="0.2">
      <c r="A61" s="30">
        <v>61</v>
      </c>
      <c r="B61" s="37" t="s">
        <v>110</v>
      </c>
      <c r="C61" s="51">
        <f>SUM(C62)</f>
        <v>0</v>
      </c>
      <c r="D61" s="51">
        <f t="shared" ref="D61:F61" si="13">SUM(D62)</f>
        <v>4500</v>
      </c>
      <c r="E61" s="51">
        <f t="shared" si="13"/>
        <v>0</v>
      </c>
      <c r="F61" s="51">
        <f t="shared" si="13"/>
        <v>4500</v>
      </c>
      <c r="G61" s="40"/>
    </row>
    <row r="62" spans="1:8" x14ac:dyDescent="0.2">
      <c r="A62" s="30">
        <v>611</v>
      </c>
      <c r="B62" s="37" t="s">
        <v>163</v>
      </c>
      <c r="C62" s="51">
        <f>SUM(C63:C63)</f>
        <v>0</v>
      </c>
      <c r="D62" s="51">
        <f>SUM(D63:D63)</f>
        <v>4500</v>
      </c>
      <c r="E62" s="51">
        <f>SUM(E63:E63)</f>
        <v>0</v>
      </c>
      <c r="F62" s="51">
        <f>SUM(F63:F63)</f>
        <v>4500</v>
      </c>
      <c r="G62" s="40"/>
    </row>
    <row r="63" spans="1:8" x14ac:dyDescent="0.2">
      <c r="A63" s="35">
        <v>61101</v>
      </c>
      <c r="B63" s="38" t="s">
        <v>112</v>
      </c>
      <c r="C63" s="164"/>
      <c r="D63" s="52">
        <v>4500</v>
      </c>
      <c r="E63" s="52"/>
      <c r="F63" s="52">
        <f t="shared" ref="F63" si="14">SUM(C63:E63)</f>
        <v>4500</v>
      </c>
      <c r="G63" s="40"/>
    </row>
    <row r="64" spans="1:8" x14ac:dyDescent="0.2">
      <c r="A64" s="35"/>
      <c r="B64" s="37" t="s">
        <v>119</v>
      </c>
      <c r="C64" s="51">
        <f>SUM(C11+C23+C48+C54+C61)</f>
        <v>166346.58000000002</v>
      </c>
      <c r="D64" s="51">
        <f>SUM(D11+D23+D48+D54+D61)</f>
        <v>115357.73</v>
      </c>
      <c r="E64" s="51">
        <f>SUM(E11+E23+E48+E54+E61)</f>
        <v>0</v>
      </c>
      <c r="F64" s="51">
        <f>SUM(F11+F23+F48+F54+F61)</f>
        <v>281704.31</v>
      </c>
      <c r="G64" s="40"/>
    </row>
    <row r="65" spans="1:7" x14ac:dyDescent="0.2">
      <c r="A65" s="35"/>
      <c r="B65" s="38"/>
      <c r="C65" s="52"/>
      <c r="D65" s="52"/>
      <c r="E65" s="52"/>
      <c r="F65" s="52"/>
      <c r="G65" s="40"/>
    </row>
    <row r="66" spans="1:7" x14ac:dyDescent="0.2">
      <c r="A66" s="30"/>
      <c r="B66" s="37" t="s">
        <v>120</v>
      </c>
      <c r="C66" s="51">
        <f>SUM(C11+C23+C48+C54+C61)</f>
        <v>166346.58000000002</v>
      </c>
      <c r="D66" s="51">
        <f>SUM(D11+D23+D48+D54+D61)</f>
        <v>115357.73</v>
      </c>
      <c r="E66" s="51">
        <f>SUM(E11+E23+E48+E54+E61)</f>
        <v>0</v>
      </c>
      <c r="F66" s="51">
        <f>SUM(F11+F23+F48+F54+F61)</f>
        <v>281704.31</v>
      </c>
      <c r="G66" s="54"/>
    </row>
    <row r="67" spans="1:7" x14ac:dyDescent="0.2">
      <c r="A67" s="30"/>
      <c r="B67" s="37" t="s">
        <v>121</v>
      </c>
      <c r="C67" s="51">
        <f>SUM(C12+C14+C17+C19+C21+C24+C35+C42+C46+C49+C52+C55+C59+C62)</f>
        <v>166346.58000000002</v>
      </c>
      <c r="D67" s="51">
        <f>SUM(D12+D14+D17+D19+D21+D24+D35+D42+D46+D49+D52+D55+D59+D62)</f>
        <v>115357.73</v>
      </c>
      <c r="E67" s="51">
        <f>SUM(E12+E14+E17+E19+E21+E24+E35+E42+E46+E49+E52+E55+E59+E62)</f>
        <v>0</v>
      </c>
      <c r="F67" s="51">
        <f>SUM(F12+F14+F17+F19+F21+F24+F35+F42+F46+F49+F52+F55+F59+F62)</f>
        <v>281704.31</v>
      </c>
      <c r="G67" s="54"/>
    </row>
    <row r="68" spans="1:7" x14ac:dyDescent="0.2">
      <c r="A68" s="30"/>
      <c r="B68" s="37" t="s">
        <v>122</v>
      </c>
      <c r="C68" s="51">
        <f>SUM(C13+C15+C16+C18+C20+C22+C25+C26+C27+C28+C29+C30+C31+C32+C33+C34+C36+C37+C38+C39+C40+C41+C43+C44+C45+C47+C50+C51+C53+C56++C57+C58+C60+C63)</f>
        <v>166346.58000000002</v>
      </c>
      <c r="D68" s="51">
        <f t="shared" ref="D68:F68" si="15">SUM(D13+D15+D16+D18+D20+D22+D25+D26+D27+D28+D29+D30+D31+D32+D33+D34+D36+D37+D38+D39+D40+D41+D43+D44+D45+D47+D50+D51+D53+D56++D57+D58+D60+D63)</f>
        <v>115357.73</v>
      </c>
      <c r="E68" s="51">
        <f t="shared" si="15"/>
        <v>0</v>
      </c>
      <c r="F68" s="51">
        <f t="shared" si="15"/>
        <v>281704.31</v>
      </c>
      <c r="G68" s="186"/>
    </row>
    <row r="69" spans="1:7" x14ac:dyDescent="0.2">
      <c r="A69" s="42"/>
      <c r="G69" s="40"/>
    </row>
    <row r="70" spans="1:7" x14ac:dyDescent="0.2">
      <c r="G70" s="40"/>
    </row>
    <row r="71" spans="1:7" x14ac:dyDescent="0.2">
      <c r="G71" s="40"/>
    </row>
    <row r="72" spans="1:7" x14ac:dyDescent="0.2">
      <c r="G72" s="40"/>
    </row>
    <row r="73" spans="1:7" x14ac:dyDescent="0.2">
      <c r="G73" s="40"/>
    </row>
    <row r="74" spans="1:7" x14ac:dyDescent="0.2">
      <c r="G74" s="40"/>
    </row>
    <row r="75" spans="1:7" x14ac:dyDescent="0.2">
      <c r="G75" s="40"/>
    </row>
    <row r="76" spans="1:7" x14ac:dyDescent="0.2">
      <c r="G76" s="40"/>
    </row>
    <row r="77" spans="1:7" x14ac:dyDescent="0.2">
      <c r="G77" s="40"/>
    </row>
    <row r="78" spans="1:7" x14ac:dyDescent="0.2">
      <c r="G78" s="40"/>
    </row>
    <row r="79" spans="1:7" x14ac:dyDescent="0.2">
      <c r="G79" s="40"/>
    </row>
    <row r="80" spans="1:7" x14ac:dyDescent="0.2">
      <c r="G80" s="40"/>
    </row>
    <row r="81" spans="7:7" x14ac:dyDescent="0.2">
      <c r="G81" s="40"/>
    </row>
    <row r="82" spans="7:7" x14ac:dyDescent="0.2">
      <c r="G82" s="40"/>
    </row>
    <row r="83" spans="7:7" x14ac:dyDescent="0.2">
      <c r="G83" s="40"/>
    </row>
    <row r="84" spans="7:7" x14ac:dyDescent="0.2">
      <c r="G84" s="40"/>
    </row>
    <row r="85" spans="7:7" x14ac:dyDescent="0.2">
      <c r="G85" s="40"/>
    </row>
    <row r="86" spans="7:7" x14ac:dyDescent="0.2">
      <c r="G86" s="40"/>
    </row>
    <row r="87" spans="7:7" x14ac:dyDescent="0.2">
      <c r="G87" s="40"/>
    </row>
    <row r="88" spans="7:7" x14ac:dyDescent="0.2">
      <c r="G88" s="40"/>
    </row>
    <row r="89" spans="7:7" x14ac:dyDescent="0.2">
      <c r="G89" s="40"/>
    </row>
    <row r="90" spans="7:7" x14ac:dyDescent="0.2">
      <c r="G90" s="40"/>
    </row>
    <row r="91" spans="7:7" x14ac:dyDescent="0.2">
      <c r="G91" s="40"/>
    </row>
    <row r="92" spans="7:7" x14ac:dyDescent="0.2">
      <c r="G92" s="40"/>
    </row>
    <row r="93" spans="7:7" x14ac:dyDescent="0.2">
      <c r="G93" s="40"/>
    </row>
    <row r="94" spans="7:7" x14ac:dyDescent="0.2">
      <c r="G94" s="40"/>
    </row>
    <row r="95" spans="7:7" x14ac:dyDescent="0.2">
      <c r="G95" s="40"/>
    </row>
    <row r="96" spans="7:7" x14ac:dyDescent="0.2">
      <c r="G96" s="40"/>
    </row>
    <row r="97" spans="7:7" x14ac:dyDescent="0.2">
      <c r="G97" s="40"/>
    </row>
    <row r="110" spans="7:7" ht="15" customHeight="1" x14ac:dyDescent="0.2"/>
    <row r="1117" spans="7:7" x14ac:dyDescent="0.2">
      <c r="G1117" s="43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44"/>
    </row>
    <row r="1123" spans="7:7" x14ac:dyDescent="0.2">
      <c r="G1123" s="2"/>
    </row>
    <row r="1124" spans="7:7" x14ac:dyDescent="0.2">
      <c r="G1124" s="2"/>
    </row>
    <row r="1125" spans="7:7" x14ac:dyDescent="0.2">
      <c r="G1125" s="2"/>
    </row>
    <row r="1126" spans="7:7" x14ac:dyDescent="0.2">
      <c r="G1126" s="2"/>
    </row>
    <row r="1127" spans="7:7" x14ac:dyDescent="0.2">
      <c r="G1127" s="2"/>
    </row>
    <row r="1128" spans="7:7" x14ac:dyDescent="0.2">
      <c r="G1128" s="2"/>
    </row>
    <row r="1129" spans="7:7" x14ac:dyDescent="0.2">
      <c r="G1129" s="2"/>
    </row>
    <row r="1130" spans="7:7" x14ac:dyDescent="0.2">
      <c r="G1130" s="2"/>
    </row>
    <row r="1131" spans="7:7" x14ac:dyDescent="0.2">
      <c r="G1131" s="2"/>
    </row>
    <row r="1132" spans="7:7" x14ac:dyDescent="0.2">
      <c r="G1132" s="2"/>
    </row>
    <row r="1133" spans="7:7" x14ac:dyDescent="0.2">
      <c r="G1133" s="2"/>
    </row>
    <row r="1134" spans="7:7" x14ac:dyDescent="0.2">
      <c r="G1134" s="2"/>
    </row>
    <row r="1135" spans="7:7" x14ac:dyDescent="0.2">
      <c r="G1135" s="45"/>
    </row>
    <row r="1136" spans="7:7" x14ac:dyDescent="0.2">
      <c r="G1136" s="46"/>
    </row>
    <row r="1137" spans="7:7" x14ac:dyDescent="0.2">
      <c r="G1137" s="45"/>
    </row>
    <row r="1138" spans="7:7" x14ac:dyDescent="0.2">
      <c r="G1138" s="47"/>
    </row>
    <row r="1139" spans="7:7" x14ac:dyDescent="0.2">
      <c r="G1139" s="40"/>
    </row>
    <row r="1140" spans="7:7" x14ac:dyDescent="0.2">
      <c r="G1140" s="39"/>
    </row>
    <row r="1141" spans="7:7" x14ac:dyDescent="0.2">
      <c r="G1141" s="40"/>
    </row>
    <row r="1142" spans="7:7" x14ac:dyDescent="0.2">
      <c r="G1142" s="40"/>
    </row>
    <row r="1143" spans="7:7" x14ac:dyDescent="0.2">
      <c r="G1143" s="40"/>
    </row>
    <row r="1144" spans="7:7" x14ac:dyDescent="0.2">
      <c r="G1144" s="39"/>
    </row>
    <row r="1145" spans="7:7" x14ac:dyDescent="0.2">
      <c r="G1145" s="39"/>
    </row>
    <row r="1146" spans="7:7" x14ac:dyDescent="0.2">
      <c r="G1146" s="39"/>
    </row>
    <row r="1147" spans="7:7" x14ac:dyDescent="0.2">
      <c r="G1147" s="39"/>
    </row>
    <row r="1148" spans="7:7" x14ac:dyDescent="0.2">
      <c r="G1148" s="39"/>
    </row>
    <row r="1149" spans="7:7" x14ac:dyDescent="0.2">
      <c r="G1149" s="39"/>
    </row>
    <row r="2491" spans="8:102" ht="11.1" customHeight="1" x14ac:dyDescent="0.2">
      <c r="H2491" s="43"/>
      <c r="I2491" s="43"/>
      <c r="J2491" s="43"/>
      <c r="K2491" s="43"/>
      <c r="L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Z2491" s="43"/>
      <c r="BA2491" s="43"/>
      <c r="BB2491" s="43"/>
      <c r="BC2491" s="43"/>
      <c r="BD2491" s="43"/>
      <c r="BE2491" s="43"/>
      <c r="BG2491" s="43"/>
      <c r="BH2491" s="43"/>
      <c r="BI2491" s="43"/>
      <c r="BJ2491" s="43"/>
      <c r="BK2491" s="43"/>
      <c r="BL2491" s="43"/>
      <c r="BN2491" s="43"/>
      <c r="BO2491" s="43"/>
      <c r="BP2491" s="43"/>
      <c r="BQ2491" s="43"/>
      <c r="BR2491" s="43"/>
      <c r="BS2491" s="43"/>
      <c r="BU2491" s="43"/>
      <c r="BV2491" s="43"/>
      <c r="BW2491" s="43"/>
      <c r="BX2491" s="43"/>
      <c r="BY2491" s="43"/>
      <c r="BZ2491" s="43"/>
      <c r="CB2491" s="43"/>
      <c r="CC2491" s="43"/>
      <c r="CD2491" s="43"/>
      <c r="CE2491" s="43"/>
      <c r="CF2491" s="43"/>
      <c r="CG2491" s="43"/>
      <c r="CI2491" s="43"/>
      <c r="CJ2491" s="43"/>
      <c r="CK2491" s="43"/>
      <c r="CL2491" s="43"/>
      <c r="CM2491" s="43"/>
      <c r="CN2491" s="43"/>
      <c r="CP2491" s="43"/>
      <c r="CQ2491" s="43"/>
      <c r="CR2491" s="43"/>
      <c r="CS2491" s="43"/>
      <c r="CT2491" s="43"/>
      <c r="CU2491" s="43"/>
      <c r="CW2491" s="43"/>
      <c r="CX2491" s="43"/>
    </row>
    <row r="2492" spans="8:102" ht="11.1" customHeight="1" x14ac:dyDescent="0.2">
      <c r="H2492" s="2"/>
      <c r="I2492" s="2"/>
      <c r="J2492" s="2"/>
      <c r="K2492" s="2"/>
      <c r="L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Z2492" s="2"/>
      <c r="BA2492" s="2"/>
      <c r="BB2492" s="2"/>
      <c r="BC2492" s="2"/>
      <c r="BD2492" s="2"/>
      <c r="BE2492" s="2"/>
      <c r="BG2492" s="2"/>
      <c r="BH2492" s="2"/>
      <c r="BI2492" s="2"/>
      <c r="BJ2492" s="2"/>
      <c r="BK2492" s="2"/>
      <c r="BL2492" s="2"/>
      <c r="BN2492" s="2"/>
      <c r="BO2492" s="2"/>
      <c r="BP2492" s="2"/>
      <c r="BQ2492" s="2"/>
      <c r="BR2492" s="2"/>
      <c r="BS2492" s="2"/>
      <c r="BU2492" s="2"/>
      <c r="BV2492" s="2"/>
      <c r="BW2492" s="2"/>
      <c r="BX2492" s="2"/>
      <c r="BY2492" s="2"/>
      <c r="BZ2492" s="2"/>
      <c r="CB2492" s="2"/>
      <c r="CC2492" s="2"/>
      <c r="CD2492" s="2"/>
      <c r="CE2492" s="2"/>
      <c r="CF2492" s="2"/>
      <c r="CG2492" s="2"/>
      <c r="CI2492" s="2"/>
      <c r="CJ2492" s="2"/>
      <c r="CK2492" s="2"/>
      <c r="CL2492" s="2"/>
      <c r="CM2492" s="2"/>
      <c r="CN2492" s="2"/>
      <c r="CP2492" s="2"/>
      <c r="CQ2492" s="2"/>
      <c r="CR2492" s="2"/>
      <c r="CS2492" s="2"/>
      <c r="CT2492" s="2"/>
      <c r="CU2492" s="2"/>
      <c r="CW2492" s="2"/>
      <c r="CX2492" s="2"/>
    </row>
    <row r="2493" spans="8:102" ht="11.1" customHeight="1" x14ac:dyDescent="0.2">
      <c r="H2493" s="2"/>
      <c r="I2493" s="2"/>
      <c r="J2493" s="2"/>
      <c r="K2493" s="2"/>
      <c r="L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  <c r="AJ2493" s="2"/>
      <c r="AK2493" s="2"/>
      <c r="AM2493" s="2"/>
      <c r="AO2493" s="2"/>
      <c r="AP2493" s="2"/>
      <c r="AQ2493" s="2"/>
      <c r="AR2493" s="2"/>
      <c r="AS2493" s="2"/>
      <c r="AT2493" s="2"/>
      <c r="AV2493" s="2"/>
      <c r="AX2493" s="2"/>
      <c r="AZ2493" s="2"/>
      <c r="BA2493" s="2"/>
      <c r="BB2493" s="2"/>
      <c r="BC2493" s="2"/>
      <c r="BD2493" s="2"/>
      <c r="BE2493" s="2"/>
      <c r="BG2493" s="2"/>
      <c r="BH2493" s="2"/>
      <c r="BI2493" s="2"/>
      <c r="BJ2493" s="2"/>
      <c r="BL2493" s="2"/>
      <c r="BN2493" s="2"/>
      <c r="BO2493" s="2"/>
      <c r="BP2493" s="2"/>
      <c r="BQ2493" s="2"/>
      <c r="BR2493" s="2"/>
      <c r="BS2493" s="2"/>
      <c r="BU2493" s="2"/>
      <c r="BV2493" s="2"/>
      <c r="BW2493" s="2"/>
      <c r="BX2493" s="2"/>
      <c r="BY2493" s="2"/>
      <c r="BZ2493" s="2"/>
      <c r="CB2493" s="2"/>
      <c r="CD2493" s="2"/>
      <c r="CE2493" s="2"/>
      <c r="CF2493" s="2"/>
      <c r="CG2493" s="2"/>
      <c r="CI2493" s="2"/>
      <c r="CJ2493" s="2"/>
      <c r="CK2493" s="2"/>
      <c r="CL2493" s="2"/>
      <c r="CM2493" s="2"/>
      <c r="CN2493" s="2"/>
      <c r="CP2493" s="2"/>
      <c r="CQ2493" s="2"/>
      <c r="CR2493" s="2"/>
      <c r="CW2493" s="2"/>
      <c r="CX2493" s="2"/>
    </row>
    <row r="2494" spans="8:102" x14ac:dyDescent="0.2">
      <c r="H2494" s="2"/>
      <c r="I2494" s="2"/>
      <c r="J2494" s="2"/>
      <c r="K2494" s="2"/>
      <c r="L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  <c r="AJ2494" s="2"/>
      <c r="AK2494" s="2"/>
      <c r="AM2494" s="2"/>
      <c r="AO2494" s="2"/>
      <c r="AP2494" s="2"/>
      <c r="AQ2494" s="2"/>
      <c r="AR2494" s="2"/>
      <c r="AS2494" s="2"/>
      <c r="AT2494" s="2"/>
      <c r="AV2494" s="2"/>
      <c r="AX2494" s="2"/>
      <c r="AZ2494" s="2"/>
      <c r="BA2494" s="2"/>
      <c r="BB2494" s="2"/>
      <c r="BC2494" s="2"/>
      <c r="BD2494" s="2"/>
      <c r="BE2494" s="2"/>
      <c r="BG2494" s="2"/>
      <c r="BH2494" s="2"/>
      <c r="BI2494" s="2"/>
      <c r="BJ2494" s="2"/>
      <c r="BL2494" s="2"/>
      <c r="BN2494" s="2"/>
      <c r="BO2494" s="2"/>
      <c r="BP2494" s="2"/>
      <c r="BQ2494" s="2"/>
      <c r="BR2494" s="2"/>
      <c r="BS2494" s="2"/>
      <c r="BU2494" s="2"/>
      <c r="BV2494" s="2"/>
      <c r="BW2494" s="2"/>
      <c r="BX2494" s="2"/>
      <c r="BY2494" s="2"/>
      <c r="BZ2494" s="2"/>
      <c r="CB2494" s="2"/>
      <c r="CD2494" s="2"/>
      <c r="CE2494" s="2"/>
      <c r="CF2494" s="2"/>
      <c r="CG2494" s="2"/>
      <c r="CI2494" s="2"/>
      <c r="CJ2494" s="2"/>
      <c r="CK2494" s="2"/>
      <c r="CL2494" s="2"/>
      <c r="CM2494" s="2"/>
      <c r="CN2494" s="2"/>
      <c r="CP2494" s="2"/>
      <c r="CQ2494" s="2"/>
      <c r="CR2494" s="2"/>
      <c r="CW2494" s="2"/>
      <c r="CX2494" s="2"/>
    </row>
    <row r="2495" spans="8:102" ht="12.95" customHeight="1" x14ac:dyDescent="0.2">
      <c r="H2495" s="2"/>
      <c r="I2495" s="2"/>
      <c r="J2495" s="2"/>
      <c r="K2495" s="2"/>
      <c r="L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D2495" s="2"/>
      <c r="AE2495" s="2"/>
      <c r="AF2495" s="2"/>
      <c r="AG2495" s="2"/>
      <c r="AH2495" s="2"/>
      <c r="AJ2495" s="2"/>
      <c r="AK2495" s="2"/>
      <c r="AM2495" s="2"/>
      <c r="AO2495" s="2"/>
      <c r="AP2495" s="2"/>
      <c r="AS2495" s="2"/>
      <c r="AV2495" s="2"/>
      <c r="AX2495" s="2"/>
      <c r="AZ2495" s="2"/>
      <c r="BA2495" s="2"/>
      <c r="BB2495" s="2"/>
      <c r="BC2495" s="2"/>
      <c r="BE2495" s="2"/>
      <c r="BG2495" s="2"/>
      <c r="BH2495" s="2"/>
      <c r="BI2495" s="2"/>
      <c r="BJ2495" s="2"/>
      <c r="BL2495" s="2"/>
      <c r="BN2495" s="2"/>
      <c r="BO2495" s="2"/>
      <c r="BP2495" s="2"/>
      <c r="BQ2495" s="2"/>
      <c r="BR2495" s="2"/>
      <c r="BS2495" s="2"/>
      <c r="BV2495" s="2"/>
      <c r="BW2495" s="2"/>
      <c r="BX2495" s="2"/>
      <c r="BY2495" s="2"/>
      <c r="BZ2495" s="2"/>
      <c r="CD2495" s="2"/>
      <c r="CE2495" s="2"/>
      <c r="CF2495" s="2"/>
      <c r="CG2495" s="2"/>
      <c r="CJ2495" s="2"/>
      <c r="CK2495" s="2"/>
      <c r="CL2495" s="2"/>
      <c r="CM2495" s="2"/>
      <c r="CN2495" s="2"/>
      <c r="CR2495" s="2"/>
      <c r="CW2495" s="2"/>
      <c r="CX2495" s="2"/>
    </row>
    <row r="2496" spans="8:102" ht="12.95" customHeight="1" x14ac:dyDescent="0.2">
      <c r="H2496" s="2"/>
      <c r="I2496" s="2"/>
      <c r="J2496" s="2"/>
      <c r="K2496" s="2"/>
      <c r="L2496" s="2"/>
      <c r="N2496" s="2"/>
      <c r="O2496" s="2"/>
      <c r="P2496" s="2"/>
      <c r="Q2496" s="2"/>
      <c r="R2496" s="2"/>
      <c r="S2496" s="2"/>
      <c r="T2496" s="2"/>
      <c r="V2496" s="2"/>
      <c r="W2496" s="2"/>
      <c r="X2496" s="2"/>
      <c r="Y2496" s="2"/>
      <c r="Z2496" s="2"/>
      <c r="AA2496" s="2"/>
      <c r="AD2496" s="2"/>
      <c r="AE2496" s="2"/>
      <c r="AF2496" s="2"/>
      <c r="AG2496" s="2"/>
      <c r="AH2496" s="2"/>
      <c r="AJ2496" s="2"/>
      <c r="AK2496" s="2"/>
      <c r="AM2496" s="2"/>
      <c r="AO2496" s="2"/>
      <c r="AP2496" s="2"/>
      <c r="AS2496" s="2"/>
      <c r="AV2496" s="2"/>
      <c r="AX2496" s="2"/>
      <c r="AZ2496" s="2"/>
      <c r="BA2496" s="2"/>
      <c r="BB2496" s="2"/>
      <c r="BC2496" s="2"/>
      <c r="BE2496" s="2"/>
      <c r="BG2496" s="2"/>
      <c r="BH2496" s="2"/>
      <c r="BI2496" s="2"/>
      <c r="BJ2496" s="2"/>
      <c r="BL2496" s="2"/>
      <c r="BO2496" s="2"/>
      <c r="BP2496" s="2"/>
      <c r="BQ2496" s="2"/>
      <c r="BR2496" s="2"/>
      <c r="BS2496" s="2"/>
      <c r="BV2496" s="2"/>
      <c r="BW2496" s="2"/>
      <c r="BX2496" s="2"/>
      <c r="BY2496" s="2"/>
      <c r="BZ2496" s="2"/>
      <c r="CD2496" s="2"/>
      <c r="CE2496" s="2"/>
      <c r="CF2496" s="2"/>
      <c r="CG2496" s="2"/>
      <c r="CJ2496" s="2"/>
      <c r="CK2496" s="2"/>
      <c r="CL2496" s="2"/>
      <c r="CM2496" s="2"/>
      <c r="CN2496" s="2"/>
      <c r="CR2496" s="2"/>
      <c r="CW2496" s="2"/>
      <c r="CX2496" s="2"/>
    </row>
    <row r="2497" spans="8:128" ht="12.95" customHeight="1" x14ac:dyDescent="0.2">
      <c r="H2497" s="2"/>
      <c r="I2497" s="2"/>
      <c r="J2497" s="2"/>
      <c r="K2497" s="2"/>
      <c r="L2497" s="2"/>
      <c r="N2497" s="2"/>
      <c r="O2497" s="2"/>
      <c r="P2497" s="2"/>
      <c r="Q2497" s="2"/>
      <c r="R2497" s="2"/>
      <c r="S2497" s="2"/>
      <c r="T2497" s="2"/>
      <c r="V2497" s="2"/>
      <c r="W2497" s="2"/>
      <c r="X2497" s="2"/>
      <c r="Y2497" s="2"/>
      <c r="Z2497" s="2"/>
      <c r="AA2497" s="2"/>
      <c r="AD2497" s="2"/>
      <c r="AE2497" s="2"/>
      <c r="AF2497" s="2"/>
      <c r="AG2497" s="2"/>
      <c r="AH2497" s="2"/>
      <c r="AJ2497" s="2"/>
      <c r="AK2497" s="2"/>
      <c r="AM2497" s="2"/>
      <c r="AO2497" s="2"/>
      <c r="AP2497" s="2"/>
      <c r="AS2497" s="2"/>
      <c r="AV2497" s="2"/>
      <c r="AX2497" s="2"/>
      <c r="AZ2497" s="2"/>
      <c r="BA2497" s="2"/>
      <c r="BB2497" s="2"/>
      <c r="BC2497" s="2"/>
      <c r="BE2497" s="2"/>
      <c r="BG2497" s="2"/>
      <c r="BH2497" s="2"/>
      <c r="BI2497" s="2"/>
      <c r="BJ2497" s="2"/>
      <c r="BL2497" s="2"/>
      <c r="BO2497" s="2"/>
      <c r="BP2497" s="2"/>
      <c r="BQ2497" s="2"/>
      <c r="BR2497" s="2"/>
      <c r="BS2497" s="2"/>
      <c r="BV2497" s="2"/>
      <c r="BW2497" s="2"/>
      <c r="BX2497" s="2"/>
      <c r="BY2497" s="2"/>
      <c r="BZ2497" s="2"/>
      <c r="CD2497" s="2"/>
      <c r="CE2497" s="2"/>
      <c r="CF2497" s="2"/>
      <c r="CG2497" s="2"/>
      <c r="CJ2497" s="2"/>
      <c r="CK2497" s="2"/>
      <c r="CL2497" s="2"/>
      <c r="CM2497" s="2"/>
      <c r="CN2497" s="2"/>
      <c r="CR2497" s="2"/>
      <c r="CW2497" s="2"/>
      <c r="CX2497" s="2"/>
    </row>
    <row r="2498" spans="8:128" x14ac:dyDescent="0.2">
      <c r="H2498" s="2"/>
      <c r="I2498" s="2"/>
      <c r="J2498" s="2"/>
      <c r="K2498" s="2"/>
      <c r="L2498" s="2"/>
      <c r="N2498" s="2"/>
      <c r="O2498" s="2"/>
      <c r="P2498" s="2"/>
      <c r="Q2498" s="2"/>
      <c r="R2498" s="2"/>
      <c r="S2498" s="2"/>
      <c r="T2498" s="2"/>
      <c r="V2498" s="2"/>
      <c r="W2498" s="2"/>
      <c r="X2498" s="2"/>
      <c r="Y2498" s="2"/>
      <c r="Z2498" s="2"/>
      <c r="AA2498" s="2"/>
      <c r="AD2498" s="2"/>
      <c r="AE2498" s="2"/>
      <c r="AG2498" s="2"/>
      <c r="AH2498" s="2"/>
      <c r="AJ2498" s="2"/>
      <c r="AK2498" s="2"/>
      <c r="AM2498" s="2"/>
      <c r="AO2498" s="2"/>
      <c r="AP2498" s="2"/>
      <c r="AS2498" s="2"/>
      <c r="AV2498" s="2"/>
      <c r="AX2498" s="2"/>
      <c r="AZ2498" s="2"/>
      <c r="BA2498" s="2"/>
      <c r="BB2498" s="2"/>
      <c r="BC2498" s="2"/>
      <c r="BE2498" s="2"/>
      <c r="BG2498" s="2"/>
      <c r="BH2498" s="2"/>
      <c r="BI2498" s="2"/>
      <c r="BJ2498" s="2"/>
      <c r="BL2498" s="2"/>
      <c r="BO2498" s="2"/>
      <c r="BP2498" s="2"/>
      <c r="BQ2498" s="2"/>
      <c r="BR2498" s="2"/>
      <c r="BS2498" s="2"/>
      <c r="BV2498" s="2"/>
      <c r="BW2498" s="2"/>
      <c r="BX2498" s="2"/>
      <c r="BY2498" s="2"/>
      <c r="BZ2498" s="2"/>
      <c r="CD2498" s="2"/>
      <c r="CE2498" s="2"/>
      <c r="CF2498" s="2"/>
      <c r="CG2498" s="2"/>
      <c r="CJ2498" s="2"/>
      <c r="CK2498" s="2"/>
      <c r="CL2498" s="2"/>
      <c r="CM2498" s="2"/>
      <c r="CR2498" s="2"/>
      <c r="CW2498" s="2"/>
      <c r="CX2498" s="2"/>
    </row>
    <row r="2499" spans="8:128" x14ac:dyDescent="0.2">
      <c r="H2499" s="2"/>
      <c r="I2499" s="2"/>
      <c r="J2499" s="2"/>
      <c r="K2499" s="2"/>
      <c r="L2499" s="2"/>
      <c r="N2499" s="2"/>
      <c r="O2499" s="2"/>
      <c r="P2499" s="2"/>
      <c r="Q2499" s="2"/>
      <c r="R2499" s="2"/>
      <c r="S2499" s="2"/>
      <c r="T2499" s="2"/>
      <c r="V2499" s="2"/>
      <c r="W2499" s="2"/>
      <c r="X2499" s="2"/>
      <c r="Y2499" s="2"/>
      <c r="Z2499" s="2"/>
      <c r="AA2499" s="2"/>
      <c r="AD2499" s="2"/>
      <c r="AE2499" s="2"/>
      <c r="AG2499" s="2"/>
      <c r="AH2499" s="2"/>
      <c r="AJ2499" s="2"/>
      <c r="AK2499" s="2"/>
      <c r="AM2499" s="2"/>
      <c r="AO2499" s="2"/>
      <c r="AP2499" s="2"/>
      <c r="AS2499" s="2"/>
      <c r="AV2499" s="2"/>
      <c r="AX2499" s="2"/>
      <c r="AZ2499" s="2"/>
      <c r="BA2499" s="2"/>
      <c r="BB2499" s="2"/>
      <c r="BC2499" s="2"/>
      <c r="BE2499" s="2"/>
      <c r="BG2499" s="2"/>
      <c r="BH2499" s="2"/>
      <c r="BI2499" s="2"/>
      <c r="BJ2499" s="2"/>
      <c r="BL2499" s="2"/>
      <c r="BO2499" s="2"/>
      <c r="BP2499" s="2"/>
      <c r="BQ2499" s="2"/>
      <c r="BR2499" s="2"/>
      <c r="BS2499" s="2"/>
      <c r="BV2499" s="2"/>
      <c r="BW2499" s="2"/>
      <c r="BX2499" s="2"/>
      <c r="BY2499" s="2"/>
      <c r="BZ2499" s="2"/>
      <c r="CD2499" s="2"/>
      <c r="CE2499" s="2"/>
      <c r="CF2499" s="2"/>
      <c r="CG2499" s="2"/>
      <c r="CJ2499" s="2"/>
      <c r="CK2499" s="2"/>
      <c r="CL2499" s="2"/>
      <c r="CM2499" s="2"/>
      <c r="CR2499" s="2"/>
      <c r="CW2499" s="2"/>
      <c r="CX2499" s="2"/>
    </row>
    <row r="2500" spans="8:128" x14ac:dyDescent="0.2">
      <c r="H2500" s="2"/>
      <c r="I2500" s="2"/>
      <c r="J2500" s="2"/>
      <c r="K2500" s="2"/>
      <c r="L2500" s="2"/>
      <c r="N2500" s="2"/>
      <c r="O2500" s="2"/>
      <c r="P2500" s="2"/>
      <c r="Q2500" s="2"/>
      <c r="R2500" s="2"/>
      <c r="S2500" s="2"/>
      <c r="T2500" s="2"/>
      <c r="V2500" s="2"/>
      <c r="W2500" s="2"/>
      <c r="X2500" s="2"/>
      <c r="Y2500" s="2"/>
      <c r="Z2500" s="2"/>
      <c r="AA2500" s="2"/>
      <c r="AD2500" s="2"/>
      <c r="AE2500" s="2"/>
      <c r="AG2500" s="2"/>
      <c r="AJ2500" s="2"/>
      <c r="AK2500" s="2"/>
      <c r="AM2500" s="2"/>
      <c r="AO2500" s="2"/>
      <c r="AP2500" s="2"/>
      <c r="AS2500" s="2"/>
      <c r="AV2500" s="2"/>
      <c r="AX2500" s="2"/>
      <c r="AZ2500" s="2"/>
      <c r="BA2500" s="2"/>
      <c r="BB2500" s="2"/>
      <c r="BC2500" s="2"/>
      <c r="BE2500" s="2"/>
      <c r="BG2500" s="2"/>
      <c r="BH2500" s="2"/>
      <c r="BI2500" s="2"/>
      <c r="BJ2500" s="2"/>
      <c r="BL2500" s="2"/>
      <c r="BO2500" s="2"/>
      <c r="BP2500" s="2"/>
      <c r="BQ2500" s="2"/>
      <c r="BR2500" s="2"/>
      <c r="BS2500" s="2"/>
      <c r="BV2500" s="2"/>
      <c r="BW2500" s="2"/>
      <c r="BX2500" s="2"/>
      <c r="BY2500" s="2"/>
      <c r="BZ2500" s="2"/>
      <c r="CD2500" s="2"/>
      <c r="CE2500" s="2"/>
      <c r="CF2500" s="2"/>
      <c r="CG2500" s="2"/>
      <c r="CJ2500" s="2"/>
      <c r="CK2500" s="2"/>
      <c r="CL2500" s="2"/>
      <c r="CM2500" s="2"/>
      <c r="CR2500" s="2"/>
      <c r="CW2500" s="2"/>
      <c r="CX2500" s="2"/>
    </row>
    <row r="2501" spans="8:128" x14ac:dyDescent="0.2">
      <c r="H2501" s="2"/>
      <c r="I2501" s="2"/>
      <c r="J2501" s="2"/>
      <c r="K2501" s="2"/>
      <c r="L2501" s="2"/>
      <c r="N2501" s="2"/>
      <c r="O2501" s="2"/>
      <c r="P2501" s="2"/>
      <c r="Q2501" s="2"/>
      <c r="R2501" s="2"/>
      <c r="S2501" s="2"/>
      <c r="T2501" s="2"/>
      <c r="V2501" s="2"/>
      <c r="W2501" s="2"/>
      <c r="X2501" s="2"/>
      <c r="Y2501" s="2"/>
      <c r="Z2501" s="2"/>
      <c r="AA2501" s="2"/>
      <c r="AD2501" s="2"/>
      <c r="AE2501" s="2"/>
      <c r="AG2501" s="2"/>
      <c r="AJ2501" s="2"/>
      <c r="AK2501" s="2"/>
      <c r="AM2501" s="2"/>
      <c r="AO2501" s="2"/>
      <c r="AP2501" s="2"/>
      <c r="AS2501" s="2"/>
      <c r="AV2501" s="2"/>
      <c r="AX2501" s="2"/>
      <c r="AZ2501" s="2"/>
      <c r="BA2501" s="2"/>
      <c r="BB2501" s="2"/>
      <c r="BC2501" s="2"/>
      <c r="BE2501" s="2"/>
      <c r="BG2501" s="2"/>
      <c r="BH2501" s="2"/>
      <c r="BI2501" s="2"/>
      <c r="BJ2501" s="2"/>
      <c r="BL2501" s="2"/>
      <c r="BO2501" s="2"/>
      <c r="BP2501" s="2"/>
      <c r="BQ2501" s="2"/>
      <c r="BR2501" s="2"/>
      <c r="BS2501" s="2"/>
      <c r="BV2501" s="2"/>
      <c r="BW2501" s="2"/>
      <c r="BX2501" s="2"/>
      <c r="BY2501" s="2"/>
      <c r="BZ2501" s="2"/>
      <c r="CD2501" s="2"/>
      <c r="CE2501" s="2"/>
      <c r="CF2501" s="2"/>
      <c r="CG2501" s="2"/>
      <c r="CJ2501" s="2"/>
      <c r="CK2501" s="2"/>
      <c r="CL2501" s="2"/>
      <c r="CM2501" s="2"/>
      <c r="CR2501" s="2"/>
      <c r="CW2501" s="2"/>
      <c r="CX2501" s="2"/>
    </row>
    <row r="2502" spans="8:128" x14ac:dyDescent="0.2">
      <c r="H2502" s="2"/>
      <c r="I2502" s="2"/>
      <c r="J2502" s="2"/>
      <c r="K2502" s="2"/>
      <c r="L2502" s="2"/>
      <c r="N2502" s="2"/>
      <c r="O2502" s="2"/>
      <c r="P2502" s="2"/>
      <c r="Q2502" s="2"/>
      <c r="R2502" s="2"/>
      <c r="S2502" s="2"/>
      <c r="T2502" s="2"/>
      <c r="V2502" s="2"/>
      <c r="W2502" s="2"/>
      <c r="X2502" s="2"/>
      <c r="Y2502" s="2"/>
      <c r="Z2502" s="2"/>
      <c r="AA2502" s="2"/>
      <c r="AD2502" s="2"/>
      <c r="AE2502" s="2"/>
      <c r="AG2502" s="2"/>
      <c r="AJ2502" s="2"/>
      <c r="AK2502" s="2"/>
      <c r="AM2502" s="2"/>
      <c r="AO2502" s="2"/>
      <c r="AP2502" s="2"/>
      <c r="AS2502" s="2"/>
      <c r="AV2502" s="2"/>
      <c r="AX2502" s="2"/>
      <c r="AZ2502" s="2"/>
      <c r="BA2502" s="2"/>
      <c r="BB2502" s="2"/>
      <c r="BC2502" s="2"/>
      <c r="BE2502" s="2"/>
      <c r="BG2502" s="2"/>
      <c r="BH2502" s="2"/>
      <c r="BI2502" s="2"/>
      <c r="BJ2502" s="2"/>
      <c r="BL2502" s="2"/>
      <c r="BO2502" s="2"/>
      <c r="BP2502" s="2"/>
      <c r="BQ2502" s="2"/>
      <c r="BR2502" s="2"/>
      <c r="BS2502" s="2"/>
      <c r="BV2502" s="2"/>
      <c r="BW2502" s="2"/>
      <c r="BX2502" s="2"/>
      <c r="BY2502" s="2"/>
      <c r="BZ2502" s="2"/>
      <c r="CD2502" s="2"/>
      <c r="CE2502" s="2"/>
      <c r="CF2502" s="2"/>
      <c r="CG2502" s="2"/>
      <c r="CJ2502" s="2"/>
      <c r="CK2502" s="2"/>
      <c r="CL2502" s="2"/>
      <c r="CM2502" s="2"/>
      <c r="CR2502" s="2"/>
      <c r="CW2502" s="2"/>
      <c r="CX2502" s="2"/>
    </row>
    <row r="2503" spans="8:128" x14ac:dyDescent="0.2">
      <c r="H2503" s="2"/>
      <c r="I2503" s="2"/>
      <c r="J2503" s="2"/>
      <c r="K2503" s="2"/>
      <c r="L2503" s="2"/>
      <c r="N2503" s="2"/>
      <c r="O2503" s="2"/>
      <c r="P2503" s="2"/>
      <c r="Q2503" s="2"/>
      <c r="R2503" s="2"/>
      <c r="S2503" s="2"/>
      <c r="T2503" s="2"/>
      <c r="V2503" s="2"/>
      <c r="W2503" s="2"/>
      <c r="X2503" s="2"/>
      <c r="Y2503" s="2"/>
      <c r="Z2503" s="2"/>
      <c r="AA2503" s="2"/>
      <c r="AD2503" s="2"/>
      <c r="AE2503" s="2"/>
      <c r="AG2503" s="2"/>
      <c r="AJ2503" s="2"/>
      <c r="AK2503" s="2"/>
      <c r="AM2503" s="2"/>
      <c r="AO2503" s="2"/>
      <c r="AP2503" s="2"/>
      <c r="AS2503" s="2"/>
      <c r="AV2503" s="2"/>
      <c r="AX2503" s="2"/>
      <c r="AZ2503" s="2"/>
      <c r="BA2503" s="2"/>
      <c r="BB2503" s="2"/>
      <c r="BC2503" s="2"/>
      <c r="BE2503" s="2"/>
      <c r="BG2503" s="2"/>
      <c r="BH2503" s="2"/>
      <c r="BI2503" s="2"/>
      <c r="BJ2503" s="2"/>
      <c r="BL2503" s="2"/>
      <c r="BO2503" s="2"/>
      <c r="BP2503" s="2"/>
      <c r="BQ2503" s="2"/>
      <c r="BR2503" s="2"/>
      <c r="BS2503" s="2"/>
      <c r="BV2503" s="2"/>
      <c r="BW2503" s="2"/>
      <c r="BX2503" s="2"/>
      <c r="BY2503" s="2"/>
      <c r="BZ2503" s="2"/>
      <c r="CD2503" s="2"/>
      <c r="CE2503" s="2"/>
      <c r="CF2503" s="2"/>
      <c r="CG2503" s="2"/>
      <c r="CJ2503" s="2"/>
      <c r="CK2503" s="2"/>
      <c r="CL2503" s="2"/>
      <c r="CM2503" s="2"/>
      <c r="CR2503" s="2"/>
      <c r="CW2503" s="2"/>
      <c r="CX2503" s="2"/>
    </row>
    <row r="2504" spans="8:128" x14ac:dyDescent="0.2">
      <c r="H2504" s="2"/>
      <c r="I2504" s="2"/>
      <c r="J2504" s="2"/>
      <c r="K2504" s="2"/>
      <c r="L2504" s="2"/>
      <c r="N2504" s="2"/>
      <c r="O2504" s="2"/>
      <c r="P2504" s="2"/>
      <c r="Q2504" s="2"/>
      <c r="R2504" s="2"/>
      <c r="S2504" s="2"/>
      <c r="T2504" s="2"/>
      <c r="V2504" s="2"/>
      <c r="W2504" s="2"/>
      <c r="Y2504" s="2"/>
      <c r="AA2504" s="2"/>
      <c r="AD2504" s="2"/>
      <c r="AE2504" s="2"/>
      <c r="AG2504" s="2"/>
      <c r="AJ2504" s="2"/>
      <c r="AK2504" s="2"/>
      <c r="AM2504" s="2"/>
      <c r="AO2504" s="2"/>
      <c r="AP2504" s="2"/>
      <c r="AS2504" s="2"/>
      <c r="AV2504" s="2"/>
      <c r="AX2504" s="2"/>
      <c r="AZ2504" s="2"/>
      <c r="BA2504" s="2"/>
      <c r="BB2504" s="2"/>
      <c r="BC2504" s="2"/>
      <c r="BE2504" s="2"/>
      <c r="BG2504" s="2"/>
      <c r="BH2504" s="2"/>
      <c r="BI2504" s="2"/>
      <c r="BJ2504" s="2"/>
      <c r="BL2504" s="2"/>
      <c r="BO2504" s="2"/>
      <c r="BP2504" s="2"/>
      <c r="BQ2504" s="2"/>
      <c r="BR2504" s="2"/>
      <c r="BS2504" s="2"/>
      <c r="BV2504" s="2"/>
      <c r="BW2504" s="2"/>
      <c r="BX2504" s="2"/>
      <c r="BY2504" s="2"/>
      <c r="BZ2504" s="2"/>
      <c r="CD2504" s="2"/>
      <c r="CE2504" s="2"/>
      <c r="CF2504" s="2"/>
      <c r="CG2504" s="2"/>
      <c r="CJ2504" s="2"/>
      <c r="CK2504" s="2"/>
      <c r="CL2504" s="2"/>
      <c r="CM2504" s="2"/>
      <c r="CR2504" s="2"/>
      <c r="CW2504" s="2"/>
      <c r="CX2504" s="2"/>
    </row>
    <row r="2505" spans="8:128" x14ac:dyDescent="0.2">
      <c r="H2505" s="2"/>
      <c r="I2505" s="2"/>
      <c r="J2505" s="2"/>
      <c r="K2505" s="2"/>
      <c r="N2505" s="2"/>
      <c r="O2505" s="2"/>
      <c r="P2505" s="2"/>
      <c r="Q2505" s="2"/>
      <c r="R2505" s="2"/>
      <c r="S2505" s="2"/>
      <c r="T2505" s="2"/>
      <c r="V2505" s="2"/>
      <c r="W2505" s="2"/>
      <c r="Y2505" s="2"/>
      <c r="AG2505" s="2"/>
      <c r="AJ2505" s="2"/>
      <c r="AK2505" s="2"/>
      <c r="AM2505" s="2"/>
      <c r="AO2505" s="2"/>
      <c r="AP2505" s="2"/>
      <c r="AS2505" s="2"/>
      <c r="AV2505" s="2"/>
      <c r="AX2505" s="2"/>
      <c r="AZ2505" s="2"/>
      <c r="BA2505" s="2"/>
      <c r="BB2505" s="2"/>
      <c r="BC2505" s="2"/>
      <c r="BE2505" s="2"/>
      <c r="BG2505" s="2"/>
      <c r="BH2505" s="2"/>
      <c r="BI2505" s="2"/>
      <c r="BJ2505" s="2"/>
      <c r="BL2505" s="2"/>
      <c r="BO2505" s="2"/>
      <c r="BP2505" s="2"/>
      <c r="BQ2505" s="2"/>
      <c r="BR2505" s="2"/>
      <c r="BS2505" s="2"/>
      <c r="BV2505" s="2"/>
      <c r="BW2505" s="2"/>
      <c r="BX2505" s="2"/>
      <c r="BY2505" s="2"/>
      <c r="BZ2505" s="2"/>
      <c r="CD2505" s="2"/>
      <c r="CE2505" s="2"/>
      <c r="CF2505" s="2"/>
      <c r="CG2505" s="2"/>
      <c r="CJ2505" s="2"/>
      <c r="CK2505" s="2"/>
      <c r="CL2505" s="2"/>
      <c r="CM2505" s="2"/>
      <c r="CR2505" s="2"/>
      <c r="CW2505" s="2"/>
      <c r="CX2505" s="2"/>
    </row>
    <row r="2506" spans="8:128" x14ac:dyDescent="0.2">
      <c r="H2506" s="2"/>
      <c r="I2506" s="2"/>
      <c r="J2506" s="2"/>
      <c r="K2506" s="2"/>
      <c r="N2506" s="2"/>
      <c r="O2506" s="2"/>
      <c r="P2506" s="2"/>
      <c r="Q2506" s="2"/>
      <c r="R2506" s="2"/>
      <c r="S2506" s="2"/>
      <c r="T2506" s="2"/>
      <c r="V2506" s="2"/>
      <c r="W2506" s="2"/>
      <c r="Y2506" s="2"/>
      <c r="AG2506" s="2"/>
      <c r="AJ2506" s="2"/>
      <c r="AK2506" s="2"/>
      <c r="AM2506" s="2"/>
      <c r="AO2506" s="2"/>
      <c r="AP2506" s="2"/>
      <c r="AS2506" s="2"/>
      <c r="AV2506" s="2"/>
      <c r="AX2506" s="2"/>
      <c r="AZ2506" s="2"/>
      <c r="BA2506" s="2"/>
      <c r="BB2506" s="2"/>
      <c r="BC2506" s="2"/>
      <c r="BE2506" s="2"/>
      <c r="BG2506" s="2"/>
      <c r="BH2506" s="2"/>
      <c r="BI2506" s="2"/>
      <c r="BJ2506" s="2"/>
      <c r="BL2506" s="2"/>
      <c r="BO2506" s="2"/>
      <c r="BP2506" s="2"/>
      <c r="BQ2506" s="2"/>
      <c r="BR2506" s="2"/>
      <c r="BS2506" s="2"/>
      <c r="BV2506" s="2"/>
      <c r="BW2506" s="2"/>
      <c r="BX2506" s="2"/>
      <c r="BY2506" s="2"/>
      <c r="BZ2506" s="2"/>
      <c r="CD2506" s="2"/>
      <c r="CE2506" s="2"/>
      <c r="CF2506" s="2"/>
      <c r="CG2506" s="2"/>
      <c r="CJ2506" s="2"/>
      <c r="CK2506" s="2"/>
      <c r="CL2506" s="2"/>
      <c r="CM2506" s="2"/>
      <c r="CR2506" s="2"/>
      <c r="CW2506" s="2"/>
      <c r="CX2506" s="2"/>
    </row>
    <row r="2507" spans="8:128" x14ac:dyDescent="0.2">
      <c r="H2507" s="2"/>
      <c r="O2507" s="2"/>
      <c r="S2507" s="2"/>
      <c r="T2507" s="2"/>
      <c r="V2507" s="2"/>
      <c r="Y2507" s="2"/>
      <c r="AG2507" s="2"/>
      <c r="AJ2507" s="2"/>
      <c r="AK2507" s="2"/>
      <c r="AM2507" s="2"/>
      <c r="AO2507" s="2"/>
      <c r="AP2507" s="2"/>
      <c r="AS2507" s="2"/>
      <c r="AV2507" s="2"/>
      <c r="AX2507" s="2"/>
      <c r="AZ2507" s="2"/>
      <c r="BA2507" s="2"/>
      <c r="BB2507" s="2"/>
      <c r="BC2507" s="2"/>
      <c r="BE2507" s="2"/>
      <c r="BG2507" s="2"/>
      <c r="BH2507" s="2"/>
      <c r="BI2507" s="2"/>
      <c r="BJ2507" s="2"/>
      <c r="BL2507" s="2"/>
      <c r="BO2507" s="2"/>
      <c r="BP2507" s="2"/>
      <c r="BQ2507" s="2"/>
      <c r="BR2507" s="2"/>
      <c r="BS2507" s="2"/>
      <c r="BV2507" s="2"/>
      <c r="BW2507" s="2"/>
      <c r="BX2507" s="2"/>
      <c r="BY2507" s="2"/>
      <c r="BZ2507" s="2"/>
      <c r="CD2507" s="2"/>
      <c r="CE2507" s="2"/>
      <c r="CF2507" s="2"/>
      <c r="CG2507" s="2"/>
      <c r="CJ2507" s="2"/>
      <c r="CK2507" s="2"/>
      <c r="CL2507" s="2"/>
      <c r="CM2507" s="2"/>
      <c r="CR2507" s="2"/>
      <c r="CW2507" s="2"/>
      <c r="CX2507" s="2"/>
    </row>
    <row r="2508" spans="8:128" x14ac:dyDescent="0.2">
      <c r="H2508" s="2"/>
      <c r="S2508" s="2"/>
      <c r="T2508" s="2"/>
      <c r="V2508" s="2"/>
      <c r="Y2508" s="2"/>
      <c r="AG2508" s="2"/>
      <c r="AJ2508" s="2"/>
      <c r="AK2508" s="2"/>
      <c r="AM2508" s="2"/>
      <c r="AO2508" s="2"/>
      <c r="AP2508" s="2"/>
      <c r="AS2508" s="2"/>
      <c r="AV2508" s="2"/>
      <c r="AX2508" s="2"/>
      <c r="AZ2508" s="2"/>
      <c r="BA2508" s="2"/>
      <c r="BB2508" s="2"/>
      <c r="BC2508" s="2"/>
      <c r="BE2508" s="2"/>
      <c r="BG2508" s="2"/>
      <c r="BH2508" s="2"/>
      <c r="BI2508" s="2"/>
      <c r="BJ2508" s="2"/>
      <c r="BL2508" s="2"/>
      <c r="BO2508" s="2"/>
      <c r="BP2508" s="2"/>
      <c r="BQ2508" s="2"/>
      <c r="BR2508" s="2"/>
      <c r="BS2508" s="2"/>
      <c r="BV2508" s="2"/>
      <c r="BW2508" s="2"/>
      <c r="BX2508" s="2"/>
      <c r="BY2508" s="2"/>
      <c r="BZ2508" s="2"/>
      <c r="CD2508" s="2"/>
      <c r="CE2508" s="2"/>
      <c r="CF2508" s="2"/>
      <c r="CG2508" s="2"/>
      <c r="CJ2508" s="2"/>
      <c r="CK2508" s="2"/>
      <c r="CL2508" s="2"/>
      <c r="CM2508" s="2"/>
      <c r="CR2508" s="2"/>
      <c r="CW2508" s="2"/>
      <c r="CX2508" s="2"/>
    </row>
    <row r="2509" spans="8:128" x14ac:dyDescent="0.2">
      <c r="S2509" s="2"/>
      <c r="T2509" s="2"/>
      <c r="V2509" s="2"/>
      <c r="Y2509" s="2"/>
      <c r="AG2509" s="2"/>
      <c r="AJ2509" s="2"/>
      <c r="AK2509" s="2"/>
      <c r="AM2509" s="2"/>
      <c r="AO2509" s="2"/>
      <c r="AP2509" s="2"/>
      <c r="AS2509" s="2"/>
      <c r="AV2509" s="2"/>
      <c r="AX2509" s="2"/>
      <c r="AZ2509" s="2"/>
      <c r="BA2509" s="2"/>
      <c r="BB2509" s="2"/>
      <c r="BC2509" s="2"/>
      <c r="BE2509" s="2"/>
      <c r="BG2509" s="2"/>
      <c r="BH2509" s="2"/>
      <c r="BJ2509" s="2"/>
      <c r="BL2509" s="2"/>
      <c r="BO2509" s="2"/>
      <c r="BP2509" s="2"/>
      <c r="BQ2509" s="2"/>
      <c r="BS2509" s="2"/>
      <c r="BV2509" s="2"/>
      <c r="BW2509" s="2"/>
      <c r="BX2509" s="2"/>
      <c r="BY2509" s="2"/>
      <c r="BZ2509" s="2"/>
      <c r="CD2509" s="2"/>
      <c r="CE2509" s="2"/>
      <c r="CF2509" s="2"/>
      <c r="CG2509" s="2"/>
      <c r="CJ2509" s="2"/>
      <c r="CK2509" s="2"/>
      <c r="CL2509" s="2"/>
      <c r="CM2509" s="2"/>
      <c r="CR2509" s="2"/>
      <c r="CW2509" s="2"/>
      <c r="CX2509" s="2"/>
    </row>
    <row r="2510" spans="8:128" x14ac:dyDescent="0.2">
      <c r="S2510" s="2"/>
      <c r="T2510" s="2"/>
      <c r="V2510" s="2"/>
      <c r="Y2510" s="2"/>
      <c r="AG2510" s="2"/>
      <c r="AJ2510" s="2"/>
      <c r="AK2510" s="2"/>
      <c r="AM2510" s="2"/>
      <c r="AO2510" s="2"/>
      <c r="AP2510" s="2"/>
      <c r="AZ2510" s="2"/>
      <c r="BA2510" s="2"/>
      <c r="BH2510" s="2"/>
      <c r="BO2510" s="2"/>
      <c r="BP2510" s="2"/>
      <c r="CD2510" s="2"/>
      <c r="CE2510" s="2"/>
      <c r="CF2510" s="2"/>
      <c r="CW2510" s="2"/>
      <c r="CX2510" s="2"/>
    </row>
    <row r="2511" spans="8:128" x14ac:dyDescent="0.2">
      <c r="AG2511" s="2"/>
      <c r="AK2511" s="2"/>
      <c r="AM2511" s="2"/>
      <c r="AP2511" s="2"/>
      <c r="AZ2511" s="2"/>
      <c r="BA2511" s="2"/>
      <c r="BO2511" s="2"/>
      <c r="BP2511" s="2"/>
      <c r="CD2511" s="2"/>
      <c r="CE2511" s="2"/>
      <c r="CF2511" s="2"/>
      <c r="CW2511" s="2"/>
    </row>
    <row r="2512" spans="8:128" x14ac:dyDescent="0.2">
      <c r="H2512" s="47"/>
      <c r="I2512" s="47"/>
      <c r="J2512" s="47"/>
      <c r="K2512" s="47"/>
      <c r="L2512" s="47"/>
      <c r="M2512" s="47"/>
      <c r="N2512" s="47"/>
      <c r="O2512" s="47"/>
      <c r="P2512" s="47"/>
      <c r="Q2512" s="47"/>
      <c r="R2512" s="47"/>
      <c r="S2512" s="47"/>
      <c r="T2512" s="47"/>
      <c r="U2512" s="47"/>
      <c r="V2512" s="47"/>
      <c r="W2512" s="47"/>
      <c r="X2512" s="47"/>
      <c r="Y2512" s="47"/>
      <c r="Z2512" s="47"/>
      <c r="AA2512" s="47"/>
      <c r="AB2512" s="47"/>
      <c r="AC2512" s="47"/>
      <c r="AD2512" s="47"/>
      <c r="AE2512" s="47"/>
      <c r="AF2512" s="47"/>
      <c r="AG2512" s="47"/>
      <c r="AH2512" s="47"/>
      <c r="AI2512" s="47"/>
      <c r="AJ2512" s="47"/>
      <c r="AK2512" s="47"/>
      <c r="AL2512" s="47"/>
      <c r="AM2512" s="47"/>
      <c r="AN2512" s="47"/>
      <c r="AO2512" s="47"/>
      <c r="AP2512" s="47"/>
      <c r="AQ2512" s="47"/>
      <c r="AR2512" s="47"/>
      <c r="AS2512" s="47"/>
      <c r="AT2512" s="47"/>
      <c r="AU2512" s="47"/>
      <c r="AV2512" s="47"/>
      <c r="AW2512" s="47"/>
      <c r="AX2512" s="47"/>
      <c r="AY2512" s="47"/>
      <c r="AZ2512" s="47"/>
      <c r="BA2512" s="47"/>
      <c r="BB2512" s="47"/>
      <c r="BC2512" s="47"/>
      <c r="BD2512" s="47"/>
      <c r="BE2512" s="47"/>
      <c r="BF2512" s="47"/>
      <c r="BG2512" s="47"/>
      <c r="BH2512" s="47"/>
      <c r="BI2512" s="47"/>
      <c r="BJ2512" s="47"/>
      <c r="BK2512" s="47"/>
      <c r="BL2512" s="47"/>
      <c r="BM2512" s="47"/>
      <c r="BN2512" s="47"/>
      <c r="BO2512" s="47"/>
      <c r="BP2512" s="47"/>
      <c r="BQ2512" s="47"/>
      <c r="BR2512" s="47"/>
      <c r="BS2512" s="47"/>
      <c r="BT2512" s="47"/>
      <c r="BU2512" s="47"/>
      <c r="BV2512" s="47"/>
      <c r="BW2512" s="47"/>
      <c r="BX2512" s="47"/>
      <c r="BY2512" s="47"/>
      <c r="BZ2512" s="47"/>
      <c r="CA2512" s="47"/>
      <c r="CB2512" s="47"/>
      <c r="CC2512" s="47"/>
      <c r="CD2512" s="47"/>
      <c r="CE2512" s="47"/>
      <c r="CF2512" s="47"/>
      <c r="CG2512" s="47"/>
      <c r="CH2512" s="47"/>
      <c r="CI2512" s="47"/>
      <c r="CJ2512" s="47"/>
      <c r="CK2512" s="47"/>
      <c r="CL2512" s="47"/>
      <c r="CM2512" s="47"/>
      <c r="CN2512" s="47"/>
      <c r="CO2512" s="47"/>
      <c r="CP2512" s="47"/>
      <c r="CQ2512" s="47"/>
      <c r="CR2512" s="47"/>
      <c r="CS2512" s="47"/>
      <c r="CT2512" s="47"/>
      <c r="CU2512" s="47"/>
      <c r="CV2512" s="47"/>
      <c r="CW2512" s="47"/>
      <c r="CX2512" s="47"/>
      <c r="CY2512" s="47">
        <f t="shared" ref="CY2512:DG2512" si="16">SUM(CY2492:CY2511)</f>
        <v>0</v>
      </c>
      <c r="CZ2512" s="47">
        <f t="shared" si="16"/>
        <v>0</v>
      </c>
      <c r="DA2512" s="47">
        <f t="shared" si="16"/>
        <v>0</v>
      </c>
      <c r="DB2512" s="47">
        <f t="shared" si="16"/>
        <v>0</v>
      </c>
      <c r="DC2512" s="47">
        <f t="shared" si="16"/>
        <v>0</v>
      </c>
      <c r="DD2512" s="47">
        <f t="shared" si="16"/>
        <v>0</v>
      </c>
      <c r="DE2512" s="47">
        <f t="shared" si="16"/>
        <v>0</v>
      </c>
      <c r="DF2512" s="47">
        <f t="shared" si="16"/>
        <v>0</v>
      </c>
      <c r="DG2512" s="47">
        <f t="shared" si="16"/>
        <v>0</v>
      </c>
      <c r="DH2512" s="47"/>
      <c r="DI2512" s="47"/>
      <c r="DJ2512" s="47"/>
      <c r="DK2512" s="47"/>
      <c r="DL2512" s="47"/>
      <c r="DM2512" s="47"/>
      <c r="DN2512" s="47"/>
      <c r="DO2512" s="47"/>
      <c r="DP2512" s="47"/>
      <c r="DQ2512" s="47"/>
      <c r="DR2512" s="47"/>
      <c r="DS2512" s="47"/>
      <c r="DT2512" s="47"/>
      <c r="DU2512" s="47"/>
      <c r="DV2512" s="47"/>
      <c r="DW2512" s="47"/>
      <c r="DX2512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52"/>
  <sheetViews>
    <sheetView zoomScale="70" zoomScaleNormal="70" workbookViewId="0">
      <selection activeCell="F5" sqref="F5"/>
    </sheetView>
  </sheetViews>
  <sheetFormatPr baseColWidth="10" defaultRowHeight="12.75" x14ac:dyDescent="0.2"/>
  <cols>
    <col min="1" max="2" width="7.7109375" style="266" customWidth="1"/>
    <col min="3" max="3" width="11.28515625" style="278" customWidth="1"/>
    <col min="4" max="4" width="58.7109375" style="278" customWidth="1"/>
    <col min="5" max="5" width="55.42578125" style="271" customWidth="1"/>
    <col min="6" max="6" width="25.42578125" style="278" customWidth="1"/>
    <col min="7" max="7" width="35.42578125" style="278" customWidth="1"/>
    <col min="8" max="8" width="19.140625" style="278" customWidth="1"/>
    <col min="9" max="9" width="26.7109375" style="278" customWidth="1"/>
    <col min="10" max="10" width="18" style="278" customWidth="1"/>
    <col min="11" max="11" width="10.28515625" style="278" customWidth="1"/>
    <col min="12" max="12" width="0.140625" style="285" customWidth="1"/>
    <col min="13" max="13" width="11.7109375" style="283" hidden="1" customWidth="1"/>
    <col min="14" max="15" width="8.5703125" style="283" hidden="1" customWidth="1"/>
    <col min="16" max="16" width="7.5703125" style="283" hidden="1" customWidth="1"/>
    <col min="17" max="17" width="4.5703125" style="283" hidden="1" customWidth="1"/>
    <col min="18" max="18" width="8.28515625" style="283" hidden="1" customWidth="1"/>
    <col min="19" max="19" width="9.7109375" style="263" hidden="1" customWidth="1"/>
    <col min="20" max="20" width="1.85546875" style="278" customWidth="1"/>
    <col min="21" max="21" width="31" style="263" customWidth="1"/>
    <col min="22" max="22" width="35.7109375" style="278" customWidth="1"/>
    <col min="23" max="23" width="37.42578125" style="278" customWidth="1"/>
    <col min="24" max="24" width="97.5703125" style="278" customWidth="1"/>
    <col min="25" max="25" width="15.28515625" style="278" customWidth="1"/>
    <col min="26" max="26" width="16.42578125" style="278" customWidth="1"/>
    <col min="27" max="28" width="11.42578125" style="278"/>
    <col min="29" max="29" width="14.28515625" style="278" customWidth="1"/>
    <col min="30" max="31" width="11.42578125" style="278"/>
    <col min="32" max="32" width="16.7109375" style="278" customWidth="1"/>
    <col min="33" max="16384" width="11.42578125" style="278"/>
  </cols>
  <sheetData>
    <row r="1" spans="1:33" ht="43.5" customHeight="1" x14ac:dyDescent="0.2">
      <c r="A1" s="487" t="s">
        <v>331</v>
      </c>
      <c r="B1" s="487"/>
      <c r="C1" s="487"/>
      <c r="D1" s="487"/>
      <c r="E1" s="487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</row>
    <row r="2" spans="1:33" ht="25.5" customHeight="1" x14ac:dyDescent="0.2">
      <c r="A2" s="488" t="s">
        <v>332</v>
      </c>
      <c r="B2" s="488"/>
      <c r="C2" s="488"/>
      <c r="D2" s="488"/>
      <c r="E2" s="488"/>
      <c r="F2" s="264"/>
      <c r="G2" s="264"/>
      <c r="H2" s="264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</row>
    <row r="3" spans="1:33" ht="26.25" customHeight="1" x14ac:dyDescent="0.2">
      <c r="C3" s="267"/>
      <c r="D3" s="395"/>
      <c r="E3" s="396"/>
      <c r="F3" s="397"/>
      <c r="G3" s="267"/>
      <c r="H3" s="26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</row>
    <row r="4" spans="1:33" s="263" customFormat="1" ht="33" customHeight="1" x14ac:dyDescent="0.2">
      <c r="A4" s="266"/>
      <c r="B4" s="266"/>
      <c r="C4" s="267"/>
      <c r="D4" s="398" t="s">
        <v>327</v>
      </c>
      <c r="E4" s="399">
        <f>155846.68*11+155846.67</f>
        <v>1870160.15</v>
      </c>
      <c r="F4" s="267"/>
      <c r="G4" s="267"/>
      <c r="H4" s="26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</row>
    <row r="5" spans="1:33" s="263" customFormat="1" ht="33" customHeight="1" x14ac:dyDescent="0.2">
      <c r="A5" s="266"/>
      <c r="B5" s="266"/>
      <c r="C5" s="267"/>
      <c r="D5" s="384" t="s">
        <v>396</v>
      </c>
      <c r="E5" s="385">
        <v>628385.31000000006</v>
      </c>
      <c r="F5" s="267"/>
      <c r="G5" s="267"/>
      <c r="H5" s="26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</row>
    <row r="6" spans="1:33" s="263" customFormat="1" ht="33" customHeight="1" x14ac:dyDescent="0.2">
      <c r="A6" s="266"/>
      <c r="B6" s="266"/>
      <c r="C6" s="267"/>
      <c r="D6" s="384" t="s">
        <v>409</v>
      </c>
      <c r="E6" s="385">
        <f>155339.23-64196.31</f>
        <v>91142.920000000013</v>
      </c>
      <c r="F6" s="267"/>
      <c r="G6" s="267"/>
      <c r="H6" s="267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</row>
    <row r="7" spans="1:33" s="263" customFormat="1" ht="33" customHeight="1" x14ac:dyDescent="0.2">
      <c r="A7" s="266"/>
      <c r="B7" s="266"/>
      <c r="C7" s="267"/>
      <c r="D7" s="400" t="s">
        <v>384</v>
      </c>
      <c r="E7" s="401">
        <f>SUM(E4:E5)</f>
        <v>2498545.46</v>
      </c>
      <c r="F7" s="267"/>
      <c r="G7" s="267"/>
      <c r="H7" s="26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</row>
    <row r="8" spans="1:33" s="263" customFormat="1" ht="42" customHeight="1" x14ac:dyDescent="0.2">
      <c r="A8" s="266"/>
      <c r="B8" s="266"/>
      <c r="C8" s="269"/>
      <c r="D8" s="270"/>
      <c r="E8" s="271"/>
      <c r="F8" s="269"/>
      <c r="G8" s="272"/>
      <c r="H8" s="273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</row>
    <row r="9" spans="1:33" s="263" customFormat="1" ht="43.5" customHeight="1" x14ac:dyDescent="0.2">
      <c r="A9" s="266"/>
      <c r="B9" s="266"/>
      <c r="C9" s="411" t="s">
        <v>282</v>
      </c>
      <c r="D9" s="411" t="s">
        <v>283</v>
      </c>
      <c r="E9" s="411" t="s">
        <v>284</v>
      </c>
      <c r="F9" s="269"/>
      <c r="G9" s="272"/>
      <c r="H9" s="273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</row>
    <row r="10" spans="1:33" s="263" customFormat="1" ht="43.5" customHeight="1" x14ac:dyDescent="0.2">
      <c r="A10" s="266"/>
      <c r="B10" s="266"/>
      <c r="C10" s="365">
        <v>1</v>
      </c>
      <c r="D10" s="318" t="s">
        <v>329</v>
      </c>
      <c r="E10" s="320">
        <f>+'PROYECTOS 2016'!E7</f>
        <v>770355.72</v>
      </c>
      <c r="F10" s="279"/>
      <c r="G10" s="268"/>
      <c r="H10" s="275"/>
      <c r="I10" s="276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</row>
    <row r="11" spans="1:33" s="263" customFormat="1" ht="43.5" customHeight="1" x14ac:dyDescent="0.2">
      <c r="A11" s="266"/>
      <c r="B11" s="266"/>
      <c r="C11" s="365">
        <f>C10+1</f>
        <v>2</v>
      </c>
      <c r="D11" s="318" t="s">
        <v>285</v>
      </c>
      <c r="E11" s="320">
        <f>+'PROYECTOS 2016'!E8</f>
        <v>28055.4</v>
      </c>
      <c r="F11" s="277"/>
      <c r="G11" s="272"/>
      <c r="H11" s="273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</row>
    <row r="12" spans="1:33" s="263" customFormat="1" ht="51.75" customHeight="1" x14ac:dyDescent="0.2">
      <c r="A12" s="266"/>
      <c r="B12" s="266"/>
      <c r="C12" s="365">
        <f t="shared" ref="C12:C29" si="0">C11+1</f>
        <v>3</v>
      </c>
      <c r="D12" s="318" t="s">
        <v>286</v>
      </c>
      <c r="E12" s="320">
        <f>+'PROYECTOS 2016'!E9</f>
        <v>50000</v>
      </c>
      <c r="F12" s="269"/>
      <c r="G12" s="269"/>
      <c r="H12" s="269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</row>
    <row r="13" spans="1:33" s="263" customFormat="1" ht="43.5" customHeight="1" x14ac:dyDescent="0.2">
      <c r="A13" s="266"/>
      <c r="B13" s="266"/>
      <c r="C13" s="364">
        <f t="shared" si="0"/>
        <v>4</v>
      </c>
      <c r="D13" s="318" t="s">
        <v>311</v>
      </c>
      <c r="E13" s="320">
        <f>+'PROYECTOS 2016'!E10</f>
        <v>52000</v>
      </c>
      <c r="F13" s="269"/>
      <c r="G13" s="269"/>
      <c r="H13" s="269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</row>
    <row r="14" spans="1:33" s="263" customFormat="1" ht="43.5" customHeight="1" x14ac:dyDescent="0.2">
      <c r="A14" s="266"/>
      <c r="B14" s="266"/>
      <c r="C14" s="365">
        <f t="shared" si="0"/>
        <v>5</v>
      </c>
      <c r="D14" s="318" t="s">
        <v>287</v>
      </c>
      <c r="E14" s="320">
        <f>+'PROYECTOS 2016'!E11</f>
        <v>30000</v>
      </c>
      <c r="F14" s="269"/>
      <c r="G14" s="269"/>
      <c r="H14" s="278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</row>
    <row r="15" spans="1:33" s="263" customFormat="1" ht="43.5" customHeight="1" x14ac:dyDescent="0.2">
      <c r="A15" s="266"/>
      <c r="B15" s="266"/>
      <c r="C15" s="365">
        <f t="shared" si="0"/>
        <v>6</v>
      </c>
      <c r="D15" s="318" t="s">
        <v>288</v>
      </c>
      <c r="E15" s="320">
        <f>+'PROYECTOS 2016'!E12</f>
        <v>33455.089999999997</v>
      </c>
      <c r="F15" s="269"/>
      <c r="G15" s="269"/>
      <c r="H15" s="278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</row>
    <row r="16" spans="1:33" s="263" customFormat="1" ht="43.5" customHeight="1" x14ac:dyDescent="0.2">
      <c r="A16" s="266"/>
      <c r="B16" s="266"/>
      <c r="C16" s="366">
        <f t="shared" si="0"/>
        <v>7</v>
      </c>
      <c r="D16" s="324" t="s">
        <v>289</v>
      </c>
      <c r="E16" s="320">
        <f>+'PROYECTOS 2016'!E13</f>
        <v>10000</v>
      </c>
      <c r="F16" s="298"/>
      <c r="G16" s="269"/>
      <c r="H16" s="278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</row>
    <row r="17" spans="1:33" s="263" customFormat="1" ht="73.5" customHeight="1" x14ac:dyDescent="0.2">
      <c r="A17" s="266"/>
      <c r="B17" s="266"/>
      <c r="C17" s="380">
        <f t="shared" si="0"/>
        <v>8</v>
      </c>
      <c r="D17" s="381" t="s">
        <v>312</v>
      </c>
      <c r="E17" s="407">
        <f>+'PROYECTOS 2016'!E14</f>
        <v>180000</v>
      </c>
      <c r="F17" s="298"/>
      <c r="G17" s="278"/>
      <c r="H17" s="278"/>
      <c r="I17" s="278"/>
      <c r="J17" s="278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</row>
    <row r="18" spans="1:33" s="263" customFormat="1" ht="61.5" customHeight="1" x14ac:dyDescent="0.2">
      <c r="A18" s="266"/>
      <c r="B18" s="266"/>
      <c r="C18" s="365">
        <f t="shared" si="0"/>
        <v>9</v>
      </c>
      <c r="D18" s="324" t="s">
        <v>290</v>
      </c>
      <c r="E18" s="320">
        <f>+'PROYECTOS 2016'!E15</f>
        <v>30000</v>
      </c>
      <c r="F18" s="269"/>
      <c r="G18" s="278"/>
      <c r="H18" s="278"/>
      <c r="I18" s="278"/>
      <c r="J18" s="278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</row>
    <row r="19" spans="1:33" s="263" customFormat="1" ht="61.5" customHeight="1" x14ac:dyDescent="0.2">
      <c r="A19" s="266"/>
      <c r="B19" s="266"/>
      <c r="C19" s="380">
        <f t="shared" si="0"/>
        <v>10</v>
      </c>
      <c r="D19" s="381" t="s">
        <v>291</v>
      </c>
      <c r="E19" s="407">
        <f>+'PROYECTOS 2016'!E16</f>
        <v>70000</v>
      </c>
      <c r="F19" s="279"/>
      <c r="G19" s="279"/>
      <c r="H19" s="279"/>
      <c r="I19" s="279"/>
      <c r="J19" s="278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</row>
    <row r="20" spans="1:33" s="263" customFormat="1" ht="58.5" customHeight="1" x14ac:dyDescent="0.2">
      <c r="A20" s="266"/>
      <c r="B20" s="266"/>
      <c r="C20" s="365">
        <f t="shared" si="0"/>
        <v>11</v>
      </c>
      <c r="D20" s="362" t="s">
        <v>381</v>
      </c>
      <c r="E20" s="327">
        <f>+'PROYECTOS 2016'!E17</f>
        <v>50000</v>
      </c>
      <c r="F20" s="269"/>
      <c r="G20" s="269"/>
      <c r="H20" s="269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</row>
    <row r="21" spans="1:33" s="263" customFormat="1" ht="43.5" customHeight="1" thickBot="1" x14ac:dyDescent="0.25">
      <c r="A21" s="266"/>
      <c r="B21" s="266"/>
      <c r="C21" s="367">
        <f t="shared" si="0"/>
        <v>12</v>
      </c>
      <c r="D21" s="328" t="s">
        <v>292</v>
      </c>
      <c r="E21" s="327">
        <f>+'PROYECTOS 2016'!E18</f>
        <v>23040</v>
      </c>
      <c r="F21" s="316"/>
      <c r="G21" s="269"/>
      <c r="H21" s="280"/>
      <c r="I21" s="280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</row>
    <row r="22" spans="1:33" s="263" customFormat="1" ht="43.5" customHeight="1" x14ac:dyDescent="0.2">
      <c r="A22" s="266"/>
      <c r="B22" s="266"/>
      <c r="C22" s="365">
        <f t="shared" si="0"/>
        <v>13</v>
      </c>
      <c r="D22" s="330" t="s">
        <v>293</v>
      </c>
      <c r="E22" s="327">
        <f>+'PROYECTOS 2016'!E19</f>
        <v>0</v>
      </c>
      <c r="F22" s="278"/>
      <c r="G22" s="269"/>
      <c r="H22" s="280"/>
      <c r="I22" s="280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</row>
    <row r="23" spans="1:33" s="263" customFormat="1" ht="43.5" customHeight="1" x14ac:dyDescent="0.2">
      <c r="A23" s="266"/>
      <c r="B23" s="266"/>
      <c r="C23" s="365">
        <f t="shared" si="0"/>
        <v>14</v>
      </c>
      <c r="D23" s="324" t="s">
        <v>330</v>
      </c>
      <c r="E23" s="327"/>
      <c r="F23" s="269"/>
      <c r="G23" s="269"/>
      <c r="H23" s="269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</row>
    <row r="24" spans="1:33" s="263" customFormat="1" ht="43.5" customHeight="1" x14ac:dyDescent="0.2">
      <c r="A24" s="266"/>
      <c r="B24" s="266"/>
      <c r="C24" s="406">
        <f t="shared" si="0"/>
        <v>15</v>
      </c>
      <c r="D24" s="404" t="s">
        <v>294</v>
      </c>
      <c r="E24" s="405">
        <f>+'PROYECTOS 2016'!E21</f>
        <v>140000</v>
      </c>
      <c r="F24" s="269"/>
      <c r="G24" s="269"/>
      <c r="H24" s="269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</row>
    <row r="25" spans="1:33" s="263" customFormat="1" ht="64.5" customHeight="1" x14ac:dyDescent="0.2">
      <c r="A25" s="266"/>
      <c r="B25" s="266"/>
      <c r="C25" s="365">
        <f t="shared" si="0"/>
        <v>16</v>
      </c>
      <c r="D25" s="324" t="s">
        <v>336</v>
      </c>
      <c r="E25" s="327">
        <f>+'PROYECTOS 2016'!E22</f>
        <v>40000</v>
      </c>
      <c r="F25" s="269"/>
      <c r="G25" s="269"/>
      <c r="H25" s="269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</row>
    <row r="26" spans="1:33" s="263" customFormat="1" ht="43.5" customHeight="1" x14ac:dyDescent="0.2">
      <c r="A26" s="266"/>
      <c r="B26" s="266"/>
      <c r="C26" s="365">
        <f t="shared" si="0"/>
        <v>17</v>
      </c>
      <c r="D26" s="324" t="s">
        <v>295</v>
      </c>
      <c r="E26" s="327">
        <f>+'PROYECTOS 2016'!E23</f>
        <v>11250.2</v>
      </c>
      <c r="F26" s="269"/>
      <c r="G26" s="269"/>
      <c r="H26" s="269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</row>
    <row r="27" spans="1:33" s="263" customFormat="1" ht="43.5" customHeight="1" x14ac:dyDescent="0.2">
      <c r="A27" s="266"/>
      <c r="B27" s="266"/>
      <c r="C27" s="365">
        <f t="shared" si="0"/>
        <v>18</v>
      </c>
      <c r="D27" s="318" t="s">
        <v>296</v>
      </c>
      <c r="E27" s="327">
        <f>+'PROYECTOS 2016'!E24</f>
        <v>4000</v>
      </c>
      <c r="F27" s="269"/>
      <c r="G27" s="269"/>
      <c r="H27" s="269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</row>
    <row r="28" spans="1:33" s="263" customFormat="1" ht="43.5" customHeight="1" x14ac:dyDescent="0.2">
      <c r="A28" s="266"/>
      <c r="B28" s="266"/>
      <c r="C28" s="365">
        <f t="shared" si="0"/>
        <v>19</v>
      </c>
      <c r="D28" s="318" t="s">
        <v>297</v>
      </c>
      <c r="E28" s="327">
        <f>+'PROYECTOS 2016'!E25</f>
        <v>25000</v>
      </c>
      <c r="F28" s="269"/>
      <c r="G28" s="269"/>
      <c r="H28" s="269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</row>
    <row r="29" spans="1:33" s="263" customFormat="1" ht="43.5" customHeight="1" x14ac:dyDescent="0.2">
      <c r="A29" s="266"/>
      <c r="B29" s="266"/>
      <c r="C29" s="317">
        <f t="shared" si="0"/>
        <v>20</v>
      </c>
      <c r="D29" s="318" t="s">
        <v>298</v>
      </c>
      <c r="E29" s="327">
        <f>+'PROYECTOS 2016'!E26</f>
        <v>5000</v>
      </c>
      <c r="F29" s="269"/>
      <c r="G29" s="269"/>
      <c r="H29" s="269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</row>
    <row r="30" spans="1:33" s="263" customFormat="1" ht="43.5" customHeight="1" x14ac:dyDescent="0.2">
      <c r="A30" s="266"/>
      <c r="B30" s="266"/>
      <c r="C30" s="408"/>
      <c r="D30" s="409" t="s">
        <v>17</v>
      </c>
      <c r="E30" s="410">
        <f>SUM(E10:E29)</f>
        <v>1552156.41</v>
      </c>
      <c r="F30" s="269"/>
      <c r="G30" s="269"/>
      <c r="H30" s="269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</row>
    <row r="31" spans="1:33" s="263" customFormat="1" ht="43.5" customHeight="1" x14ac:dyDescent="0.2">
      <c r="A31" s="266"/>
      <c r="B31" s="266"/>
      <c r="C31" s="281"/>
      <c r="D31" s="282"/>
      <c r="E31" s="299"/>
      <c r="F31" s="269"/>
      <c r="G31" s="269"/>
      <c r="H31" s="269"/>
      <c r="I31" s="377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</row>
    <row r="32" spans="1:33" s="263" customFormat="1" ht="43.5" customHeight="1" x14ac:dyDescent="0.2">
      <c r="A32" s="266"/>
      <c r="B32" s="266"/>
      <c r="C32" s="377"/>
      <c r="D32" s="377" t="s">
        <v>394</v>
      </c>
      <c r="E32" s="386">
        <f>E7-E30</f>
        <v>946389.05</v>
      </c>
      <c r="F32" s="377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</row>
    <row r="33" spans="1:33" s="263" customFormat="1" ht="60" customHeight="1" x14ac:dyDescent="0.2">
      <c r="A33" s="266"/>
      <c r="B33" s="266"/>
      <c r="C33" s="278"/>
      <c r="D33" s="278"/>
      <c r="E33" s="271"/>
      <c r="F33" s="278"/>
      <c r="G33" s="278"/>
      <c r="H33" s="278"/>
      <c r="I33" s="278"/>
      <c r="J33" s="278"/>
      <c r="K33" s="278"/>
      <c r="L33" s="285"/>
      <c r="M33" s="283"/>
      <c r="N33" s="283"/>
      <c r="O33" s="283"/>
      <c r="P33" s="283"/>
      <c r="Q33" s="283"/>
      <c r="R33" s="283"/>
      <c r="T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</row>
    <row r="34" spans="1:33" ht="60" customHeight="1" x14ac:dyDescent="0.2"/>
    <row r="35" spans="1:33" ht="60" customHeight="1" x14ac:dyDescent="0.2"/>
    <row r="36" spans="1:33" s="266" customFormat="1" ht="60" customHeight="1" x14ac:dyDescent="0.2">
      <c r="C36" s="278"/>
      <c r="D36" s="278"/>
      <c r="E36" s="271"/>
      <c r="F36" s="278"/>
      <c r="G36" s="278"/>
      <c r="H36" s="278"/>
      <c r="I36" s="278"/>
      <c r="J36" s="278"/>
      <c r="K36" s="278"/>
      <c r="L36" s="285"/>
      <c r="M36" s="283"/>
      <c r="N36" s="283"/>
      <c r="O36" s="283"/>
      <c r="P36" s="283"/>
      <c r="Q36" s="283"/>
      <c r="R36" s="283"/>
      <c r="S36" s="263"/>
      <c r="T36" s="278"/>
      <c r="U36" s="263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</row>
    <row r="37" spans="1:33" s="266" customFormat="1" ht="60" customHeight="1" x14ac:dyDescent="0.2">
      <c r="C37" s="278"/>
      <c r="D37" s="278"/>
      <c r="E37" s="271"/>
      <c r="F37" s="278"/>
      <c r="G37" s="278"/>
      <c r="H37" s="278"/>
      <c r="I37" s="278"/>
      <c r="J37" s="278"/>
      <c r="K37" s="278"/>
      <c r="L37" s="285"/>
      <c r="M37" s="283"/>
      <c r="N37" s="283"/>
      <c r="O37" s="283"/>
      <c r="P37" s="283"/>
      <c r="Q37" s="283"/>
      <c r="R37" s="283"/>
      <c r="S37" s="263"/>
      <c r="T37" s="278"/>
      <c r="U37" s="263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</row>
    <row r="38" spans="1:33" s="266" customFormat="1" ht="60" customHeight="1" x14ac:dyDescent="0.2">
      <c r="C38" s="278"/>
      <c r="D38" s="278"/>
      <c r="E38" s="271"/>
      <c r="F38" s="278"/>
      <c r="G38" s="278"/>
      <c r="H38" s="278"/>
      <c r="I38" s="278"/>
      <c r="J38" s="278"/>
      <c r="K38" s="278"/>
      <c r="L38" s="285"/>
      <c r="M38" s="283"/>
      <c r="N38" s="283"/>
      <c r="O38" s="283"/>
      <c r="P38" s="283"/>
      <c r="Q38" s="283"/>
      <c r="R38" s="283"/>
      <c r="S38" s="263"/>
      <c r="T38" s="278"/>
      <c r="U38" s="263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</row>
    <row r="39" spans="1:33" s="266" customFormat="1" ht="60" customHeight="1" x14ac:dyDescent="0.2">
      <c r="C39" s="278"/>
      <c r="D39" s="278"/>
      <c r="E39" s="271"/>
      <c r="F39" s="278"/>
      <c r="G39" s="278"/>
      <c r="H39" s="278"/>
      <c r="I39" s="278"/>
      <c r="J39" s="278"/>
      <c r="K39" s="278"/>
      <c r="L39" s="285"/>
      <c r="M39" s="283"/>
      <c r="N39" s="283"/>
      <c r="O39" s="283"/>
      <c r="P39" s="283"/>
      <c r="Q39" s="283"/>
      <c r="R39" s="283"/>
      <c r="S39" s="263"/>
      <c r="T39" s="278"/>
      <c r="U39" s="263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</row>
    <row r="40" spans="1:33" s="266" customFormat="1" ht="60" customHeight="1" x14ac:dyDescent="0.2">
      <c r="C40" s="278"/>
      <c r="D40" s="278"/>
      <c r="E40" s="271"/>
      <c r="F40" s="278"/>
      <c r="G40" s="278"/>
      <c r="H40" s="278"/>
      <c r="I40" s="278"/>
      <c r="J40" s="278"/>
      <c r="K40" s="278"/>
      <c r="L40" s="285"/>
      <c r="M40" s="283"/>
      <c r="N40" s="283"/>
      <c r="O40" s="283"/>
      <c r="P40" s="283"/>
      <c r="Q40" s="283"/>
      <c r="R40" s="283"/>
      <c r="S40" s="263"/>
      <c r="T40" s="278"/>
      <c r="U40" s="263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</row>
    <row r="41" spans="1:33" s="266" customFormat="1" ht="60" customHeight="1" x14ac:dyDescent="0.2">
      <c r="C41" s="278"/>
      <c r="D41" s="278"/>
      <c r="E41" s="271"/>
      <c r="F41" s="278"/>
      <c r="G41" s="278"/>
      <c r="H41" s="278"/>
      <c r="I41" s="278"/>
      <c r="J41" s="278"/>
      <c r="K41" s="278"/>
      <c r="L41" s="285"/>
      <c r="M41" s="283"/>
      <c r="N41" s="283"/>
      <c r="O41" s="283"/>
      <c r="P41" s="283"/>
      <c r="Q41" s="283"/>
      <c r="R41" s="283"/>
      <c r="S41" s="263"/>
      <c r="T41" s="278"/>
      <c r="U41" s="263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</row>
    <row r="42" spans="1:33" s="266" customFormat="1" ht="60" customHeight="1" x14ac:dyDescent="0.2">
      <c r="C42" s="278"/>
      <c r="D42" s="278"/>
      <c r="E42" s="271"/>
      <c r="F42" s="278"/>
      <c r="G42" s="278"/>
      <c r="H42" s="278"/>
      <c r="I42" s="278"/>
      <c r="J42" s="278"/>
      <c r="K42" s="278"/>
      <c r="L42" s="285"/>
      <c r="M42" s="283"/>
      <c r="N42" s="283"/>
      <c r="O42" s="283"/>
      <c r="P42" s="283"/>
      <c r="Q42" s="283"/>
      <c r="R42" s="283"/>
      <c r="S42" s="263"/>
      <c r="T42" s="278"/>
      <c r="U42" s="263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</row>
    <row r="43" spans="1:33" s="266" customFormat="1" ht="60" customHeight="1" x14ac:dyDescent="0.2">
      <c r="C43" s="278"/>
      <c r="D43" s="278"/>
      <c r="E43" s="271"/>
      <c r="F43" s="278"/>
      <c r="G43" s="278"/>
      <c r="H43" s="278"/>
      <c r="I43" s="278"/>
      <c r="J43" s="278"/>
      <c r="K43" s="278"/>
      <c r="L43" s="285"/>
      <c r="M43" s="283"/>
      <c r="N43" s="283"/>
      <c r="O43" s="283"/>
      <c r="P43" s="283"/>
      <c r="Q43" s="283"/>
      <c r="R43" s="283"/>
      <c r="S43" s="263"/>
      <c r="T43" s="278"/>
      <c r="U43" s="263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</row>
    <row r="44" spans="1:33" s="266" customFormat="1" ht="60" customHeight="1" x14ac:dyDescent="0.2">
      <c r="C44" s="278"/>
      <c r="D44" s="278"/>
      <c r="E44" s="271"/>
      <c r="F44" s="278"/>
      <c r="G44" s="278"/>
      <c r="H44" s="278"/>
      <c r="I44" s="278"/>
      <c r="J44" s="278"/>
      <c r="K44" s="278"/>
      <c r="L44" s="285"/>
      <c r="M44" s="283"/>
      <c r="N44" s="283"/>
      <c r="O44" s="283"/>
      <c r="P44" s="283"/>
      <c r="Q44" s="283"/>
      <c r="R44" s="283"/>
      <c r="S44" s="263"/>
      <c r="T44" s="278"/>
      <c r="U44" s="263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</row>
    <row r="45" spans="1:33" s="266" customFormat="1" ht="60" customHeight="1" x14ac:dyDescent="0.2">
      <c r="C45" s="278"/>
      <c r="D45" s="278"/>
      <c r="E45" s="271"/>
      <c r="F45" s="278"/>
      <c r="G45" s="278"/>
      <c r="H45" s="278"/>
      <c r="I45" s="278"/>
      <c r="J45" s="278"/>
      <c r="K45" s="278"/>
      <c r="L45" s="285"/>
      <c r="M45" s="283"/>
      <c r="N45" s="283"/>
      <c r="O45" s="283"/>
      <c r="P45" s="283"/>
      <c r="Q45" s="283"/>
      <c r="R45" s="283"/>
      <c r="S45" s="263"/>
      <c r="T45" s="278"/>
      <c r="U45" s="263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</row>
    <row r="46" spans="1:33" s="266" customFormat="1" ht="60" customHeight="1" x14ac:dyDescent="0.2">
      <c r="C46" s="278"/>
      <c r="D46" s="278"/>
      <c r="E46" s="271"/>
      <c r="F46" s="278"/>
      <c r="G46" s="278"/>
      <c r="H46" s="278"/>
      <c r="I46" s="278"/>
      <c r="J46" s="278"/>
      <c r="K46" s="278"/>
      <c r="L46" s="285"/>
      <c r="M46" s="283"/>
      <c r="N46" s="283"/>
      <c r="O46" s="283"/>
      <c r="P46" s="283"/>
      <c r="Q46" s="283"/>
      <c r="R46" s="283"/>
      <c r="S46" s="263"/>
      <c r="T46" s="278"/>
      <c r="U46" s="263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</row>
    <row r="47" spans="1:33" s="266" customFormat="1" ht="60" customHeight="1" x14ac:dyDescent="0.2">
      <c r="C47" s="278"/>
      <c r="D47" s="278"/>
      <c r="E47" s="271"/>
      <c r="F47" s="278"/>
      <c r="G47" s="278"/>
      <c r="H47" s="278"/>
      <c r="I47" s="278"/>
      <c r="J47" s="278"/>
      <c r="K47" s="278"/>
      <c r="L47" s="285"/>
      <c r="M47" s="283"/>
      <c r="N47" s="283"/>
      <c r="O47" s="283"/>
      <c r="P47" s="283"/>
      <c r="Q47" s="283"/>
      <c r="R47" s="283"/>
      <c r="S47" s="263"/>
      <c r="T47" s="278"/>
      <c r="U47" s="263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</row>
    <row r="48" spans="1:33" s="266" customFormat="1" ht="60" customHeight="1" x14ac:dyDescent="0.2">
      <c r="C48" s="278"/>
      <c r="D48" s="278"/>
      <c r="E48" s="271"/>
      <c r="F48" s="278"/>
      <c r="G48" s="278"/>
      <c r="H48" s="278"/>
      <c r="I48" s="278"/>
      <c r="J48" s="278"/>
      <c r="K48" s="278"/>
      <c r="L48" s="285"/>
      <c r="M48" s="283"/>
      <c r="N48" s="283"/>
      <c r="O48" s="283"/>
      <c r="P48" s="283"/>
      <c r="Q48" s="283"/>
      <c r="R48" s="283"/>
      <c r="S48" s="263"/>
      <c r="T48" s="278"/>
      <c r="U48" s="263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</row>
    <row r="49" spans="3:33" s="266" customFormat="1" ht="60" customHeight="1" x14ac:dyDescent="0.2">
      <c r="C49" s="278"/>
      <c r="D49" s="278"/>
      <c r="E49" s="271"/>
      <c r="F49" s="278"/>
      <c r="G49" s="278"/>
      <c r="H49" s="278"/>
      <c r="I49" s="278"/>
      <c r="J49" s="278"/>
      <c r="K49" s="278"/>
      <c r="L49" s="285"/>
      <c r="M49" s="283"/>
      <c r="N49" s="283"/>
      <c r="O49" s="283"/>
      <c r="P49" s="283"/>
      <c r="Q49" s="283"/>
      <c r="R49" s="283"/>
      <c r="S49" s="263"/>
      <c r="T49" s="278"/>
      <c r="U49" s="263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</row>
    <row r="50" spans="3:33" s="266" customFormat="1" ht="60" customHeight="1" x14ac:dyDescent="0.2">
      <c r="C50" s="278"/>
      <c r="D50" s="278"/>
      <c r="E50" s="271"/>
      <c r="F50" s="278"/>
      <c r="G50" s="278"/>
      <c r="H50" s="278"/>
      <c r="I50" s="278"/>
      <c r="J50" s="278"/>
      <c r="K50" s="278"/>
      <c r="L50" s="285"/>
      <c r="M50" s="283"/>
      <c r="N50" s="283"/>
      <c r="O50" s="283"/>
      <c r="P50" s="283"/>
      <c r="Q50" s="283"/>
      <c r="R50" s="283"/>
      <c r="S50" s="263"/>
      <c r="T50" s="278"/>
      <c r="U50" s="263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</row>
    <row r="51" spans="3:33" s="266" customFormat="1" ht="60" customHeight="1" x14ac:dyDescent="0.2">
      <c r="C51" s="278"/>
      <c r="D51" s="278"/>
      <c r="E51" s="271"/>
      <c r="F51" s="278"/>
      <c r="G51" s="278"/>
      <c r="H51" s="278"/>
      <c r="I51" s="278"/>
      <c r="J51" s="278"/>
      <c r="K51" s="278"/>
      <c r="L51" s="285"/>
      <c r="M51" s="283"/>
      <c r="N51" s="283"/>
      <c r="O51" s="283"/>
      <c r="P51" s="283"/>
      <c r="Q51" s="283"/>
      <c r="R51" s="283"/>
      <c r="S51" s="263"/>
      <c r="T51" s="278"/>
      <c r="U51" s="263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</row>
    <row r="52" spans="3:33" s="266" customFormat="1" ht="60" customHeight="1" x14ac:dyDescent="0.2">
      <c r="C52" s="278"/>
      <c r="D52" s="278"/>
      <c r="E52" s="271"/>
      <c r="F52" s="278"/>
      <c r="G52" s="278"/>
      <c r="H52" s="278"/>
      <c r="I52" s="278"/>
      <c r="J52" s="278"/>
      <c r="K52" s="278"/>
      <c r="L52" s="285"/>
      <c r="M52" s="283"/>
      <c r="N52" s="283"/>
      <c r="O52" s="283"/>
      <c r="P52" s="283"/>
      <c r="Q52" s="283"/>
      <c r="R52" s="283"/>
      <c r="S52" s="263"/>
      <c r="T52" s="278"/>
      <c r="U52" s="263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</row>
  </sheetData>
  <mergeCells count="2">
    <mergeCell ref="A1:E1"/>
    <mergeCell ref="A2:E2"/>
  </mergeCells>
  <pageMargins left="0.63" right="0.53" top="0.75" bottom="0.75" header="0.33" footer="0.3"/>
  <pageSetup scale="56" fitToHeight="0" orientation="portrait" r:id="rId1"/>
  <colBreaks count="1" manualBreakCount="1">
    <brk id="1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X2501"/>
  <sheetViews>
    <sheetView showGridLines="0" zoomScale="130" zoomScaleNormal="130" workbookViewId="0">
      <selection activeCell="C7" sqref="C7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8" x14ac:dyDescent="0.2">
      <c r="A1" s="20"/>
      <c r="B1" s="20"/>
      <c r="C1" s="20"/>
      <c r="D1" s="20"/>
      <c r="E1" s="20"/>
      <c r="F1" s="20"/>
    </row>
    <row r="2" spans="1:8" x14ac:dyDescent="0.2">
      <c r="A2" s="464" t="s">
        <v>313</v>
      </c>
      <c r="B2" s="464"/>
      <c r="C2" s="464"/>
      <c r="D2" s="464"/>
      <c r="E2" s="464"/>
      <c r="F2" s="464"/>
    </row>
    <row r="3" spans="1:8" x14ac:dyDescent="0.2">
      <c r="A3" s="465" t="s">
        <v>59</v>
      </c>
      <c r="B3" s="465"/>
      <c r="C3" s="465"/>
      <c r="D3" s="465"/>
      <c r="E3" s="465"/>
      <c r="F3" s="465"/>
    </row>
    <row r="4" spans="1:8" x14ac:dyDescent="0.2">
      <c r="A4" s="465" t="s">
        <v>130</v>
      </c>
      <c r="B4" s="465"/>
      <c r="C4" s="465"/>
      <c r="D4" s="465"/>
      <c r="E4" s="465"/>
      <c r="F4" s="465"/>
    </row>
    <row r="5" spans="1:8" x14ac:dyDescent="0.2">
      <c r="A5" s="465" t="s">
        <v>129</v>
      </c>
      <c r="B5" s="465"/>
      <c r="C5" s="465"/>
      <c r="D5" s="465"/>
      <c r="E5" s="465"/>
      <c r="F5" s="465"/>
    </row>
    <row r="6" spans="1:8" x14ac:dyDescent="0.2">
      <c r="A6" s="465" t="s">
        <v>124</v>
      </c>
      <c r="B6" s="465"/>
      <c r="C6" s="465"/>
      <c r="D6" s="465"/>
      <c r="E6" s="465"/>
      <c r="F6" s="465"/>
    </row>
    <row r="7" spans="1:8" x14ac:dyDescent="0.2">
      <c r="A7" s="202" t="s">
        <v>224</v>
      </c>
      <c r="B7" s="202"/>
      <c r="C7" s="157"/>
      <c r="D7" s="157"/>
      <c r="E7" s="157"/>
      <c r="F7" s="157"/>
    </row>
    <row r="8" spans="1:8" ht="13.5" thickBot="1" x14ac:dyDescent="0.25">
      <c r="A8" s="21"/>
      <c r="B8" s="21"/>
      <c r="C8" s="21"/>
      <c r="D8" s="171" t="s">
        <v>314</v>
      </c>
      <c r="E8" s="21"/>
      <c r="F8" s="21"/>
    </row>
    <row r="9" spans="1:8" x14ac:dyDescent="0.2">
      <c r="A9" s="458" t="s">
        <v>63</v>
      </c>
      <c r="B9" s="460" t="s">
        <v>64</v>
      </c>
      <c r="C9" s="22" t="s">
        <v>65</v>
      </c>
      <c r="D9" s="155" t="s">
        <v>66</v>
      </c>
      <c r="E9" s="24" t="s">
        <v>67</v>
      </c>
      <c r="F9" s="462" t="s">
        <v>17</v>
      </c>
    </row>
    <row r="10" spans="1:8" ht="13.5" thickBot="1" x14ac:dyDescent="0.25">
      <c r="A10" s="459"/>
      <c r="B10" s="461"/>
      <c r="C10" s="25" t="s">
        <v>68</v>
      </c>
      <c r="D10" s="156" t="s">
        <v>69</v>
      </c>
      <c r="E10" s="27" t="s">
        <v>70</v>
      </c>
      <c r="F10" s="463"/>
    </row>
    <row r="11" spans="1:8" x14ac:dyDescent="0.2">
      <c r="A11" s="28">
        <v>51</v>
      </c>
      <c r="B11" s="29" t="s">
        <v>71</v>
      </c>
      <c r="C11" s="174">
        <f>SUM(C12+C15+C17+C19)</f>
        <v>37189.300000000003</v>
      </c>
      <c r="D11" s="174">
        <f>SUM(D12+D15+D17+D19)</f>
        <v>8021.4000000000005</v>
      </c>
      <c r="E11" s="174">
        <f>SUM(E12+E15+E17+E19)</f>
        <v>0</v>
      </c>
      <c r="F11" s="174">
        <f>SUM(F12+F15+F17+F19)</f>
        <v>45210.7</v>
      </c>
    </row>
    <row r="12" spans="1:8" x14ac:dyDescent="0.2">
      <c r="A12" s="30">
        <v>511</v>
      </c>
      <c r="B12" s="31" t="s">
        <v>153</v>
      </c>
      <c r="C12" s="163">
        <f>SUM(C13:C14)</f>
        <v>22005.1</v>
      </c>
      <c r="D12" s="163">
        <f>SUM(D13:D14)</f>
        <v>6960</v>
      </c>
      <c r="E12" s="163">
        <f>SUM(E13:E14)</f>
        <v>0</v>
      </c>
      <c r="F12" s="163">
        <f>SUM(F13:F14)</f>
        <v>28965.1</v>
      </c>
      <c r="H12" s="170" t="s">
        <v>230</v>
      </c>
    </row>
    <row r="13" spans="1:8" x14ac:dyDescent="0.2">
      <c r="A13" s="32">
        <v>51101</v>
      </c>
      <c r="B13" s="33" t="s">
        <v>72</v>
      </c>
      <c r="C13" s="164">
        <f>F13-D13</f>
        <v>20880</v>
      </c>
      <c r="D13" s="164">
        <f>[1]DES.MPAL.!$I$16*3</f>
        <v>6960</v>
      </c>
      <c r="E13" s="164"/>
      <c r="F13" s="164">
        <f>+[2]DES.MPAL.!$N$16</f>
        <v>27840</v>
      </c>
    </row>
    <row r="14" spans="1:8" x14ac:dyDescent="0.2">
      <c r="A14" s="32">
        <v>51103</v>
      </c>
      <c r="B14" s="38" t="s">
        <v>73</v>
      </c>
      <c r="C14" s="164">
        <f>+[2]DES.MPAL.!$O$16</f>
        <v>1125.0999999999999</v>
      </c>
      <c r="D14" s="164"/>
      <c r="E14" s="164"/>
      <c r="F14" s="164">
        <f t="shared" ref="F14" si="0">SUM(C14:E14)</f>
        <v>1125.0999999999999</v>
      </c>
    </row>
    <row r="15" spans="1:8" x14ac:dyDescent="0.2">
      <c r="A15" s="30">
        <v>514</v>
      </c>
      <c r="B15" s="29" t="s">
        <v>76</v>
      </c>
      <c r="C15" s="163">
        <f>SUM(C16:C16)</f>
        <v>1774.8000000000002</v>
      </c>
      <c r="D15" s="163">
        <f>SUM(D16:D16)</f>
        <v>591.6</v>
      </c>
      <c r="E15" s="163">
        <f>SUM(E16:E16)</f>
        <v>0</v>
      </c>
      <c r="F15" s="163">
        <f>SUM(F16:F16)</f>
        <v>2366.4</v>
      </c>
    </row>
    <row r="16" spans="1:8" x14ac:dyDescent="0.2">
      <c r="A16" s="35">
        <v>51401</v>
      </c>
      <c r="B16" s="38" t="s">
        <v>77</v>
      </c>
      <c r="C16" s="164">
        <f>F16-D16</f>
        <v>1774.8000000000002</v>
      </c>
      <c r="D16" s="164">
        <v>591.6</v>
      </c>
      <c r="E16" s="164"/>
      <c r="F16" s="164">
        <f>+[2]DES.MPAL.!$N$20+[2]DES.MPAL.!$N$22</f>
        <v>2366.4</v>
      </c>
    </row>
    <row r="17" spans="1:7" x14ac:dyDescent="0.2">
      <c r="A17" s="30">
        <v>515</v>
      </c>
      <c r="B17" s="37" t="s">
        <v>78</v>
      </c>
      <c r="C17" s="163">
        <f>SUM(C18:C18)</f>
        <v>1409.3999999999999</v>
      </c>
      <c r="D17" s="163">
        <f>SUM(D18:D18)</f>
        <v>469.79999999999995</v>
      </c>
      <c r="E17" s="163">
        <f>SUM(E18:E18)</f>
        <v>0</v>
      </c>
      <c r="F17" s="163">
        <f>SUM(F18:F18)</f>
        <v>1879.1999999999998</v>
      </c>
    </row>
    <row r="18" spans="1:7" x14ac:dyDescent="0.2">
      <c r="A18" s="35">
        <v>51501</v>
      </c>
      <c r="B18" s="38" t="s">
        <v>77</v>
      </c>
      <c r="C18" s="164">
        <f>F18-D18</f>
        <v>1409.3999999999999</v>
      </c>
      <c r="D18" s="164">
        <f>[1]DES.MPAL.!$J$16*3</f>
        <v>469.79999999999995</v>
      </c>
      <c r="E18" s="164"/>
      <c r="F18" s="164">
        <f>+[2]DES.MPAL.!$N$21</f>
        <v>1879.1999999999998</v>
      </c>
    </row>
    <row r="19" spans="1:7" x14ac:dyDescent="0.2">
      <c r="A19" s="30">
        <v>516</v>
      </c>
      <c r="B19" s="37" t="s">
        <v>249</v>
      </c>
      <c r="C19" s="163">
        <f>SUM(C20)</f>
        <v>12000</v>
      </c>
      <c r="D19" s="163">
        <f>SUM(D20)</f>
        <v>0</v>
      </c>
      <c r="E19" s="163">
        <f t="shared" ref="E19:F19" si="1">SUM(E20)</f>
        <v>0</v>
      </c>
      <c r="F19" s="163">
        <f t="shared" si="1"/>
        <v>12000</v>
      </c>
    </row>
    <row r="20" spans="1:7" x14ac:dyDescent="0.2">
      <c r="A20" s="35">
        <v>51601</v>
      </c>
      <c r="B20" s="38" t="s">
        <v>250</v>
      </c>
      <c r="C20" s="164">
        <v>12000</v>
      </c>
      <c r="D20" s="164"/>
      <c r="E20" s="164"/>
      <c r="F20" s="164">
        <f>SUM(C20:E20)</f>
        <v>12000</v>
      </c>
    </row>
    <row r="21" spans="1:7" x14ac:dyDescent="0.2">
      <c r="A21" s="30">
        <v>54</v>
      </c>
      <c r="B21" s="37" t="s">
        <v>80</v>
      </c>
      <c r="C21" s="51">
        <f>SUM(C22+C33+C41+C44)</f>
        <v>34354.369999999995</v>
      </c>
      <c r="D21" s="51">
        <f>SUM(D22+D33+D41+D44)</f>
        <v>69000</v>
      </c>
      <c r="E21" s="51">
        <f>SUM(E22+E33+E41+E44)</f>
        <v>0</v>
      </c>
      <c r="F21" s="51">
        <f>SUM(F22+F33+F41+F44)</f>
        <v>103354.37</v>
      </c>
    </row>
    <row r="22" spans="1:7" x14ac:dyDescent="0.2">
      <c r="A22" s="30">
        <v>541</v>
      </c>
      <c r="B22" s="37" t="s">
        <v>154</v>
      </c>
      <c r="C22" s="51">
        <f>SUM(C23:C32)</f>
        <v>30854.37</v>
      </c>
      <c r="D22" s="51">
        <f>SUM(D23:D32)</f>
        <v>14500</v>
      </c>
      <c r="E22" s="51">
        <f>SUM(E23:E32)</f>
        <v>0</v>
      </c>
      <c r="F22" s="51">
        <f>SUM(F23:F32)</f>
        <v>45354.369999999995</v>
      </c>
      <c r="G22" s="39"/>
    </row>
    <row r="23" spans="1:7" x14ac:dyDescent="0.2">
      <c r="A23" s="35">
        <v>54101</v>
      </c>
      <c r="B23" s="38" t="s">
        <v>257</v>
      </c>
      <c r="C23" s="52">
        <v>1500</v>
      </c>
      <c r="D23" s="52">
        <v>2000</v>
      </c>
      <c r="E23" s="52"/>
      <c r="F23" s="52">
        <f>SUM(C23:E23)</f>
        <v>3500</v>
      </c>
      <c r="G23" s="39"/>
    </row>
    <row r="24" spans="1:7" x14ac:dyDescent="0.2">
      <c r="A24" s="35">
        <v>54104</v>
      </c>
      <c r="B24" s="38" t="s">
        <v>83</v>
      </c>
      <c r="C24" s="164">
        <v>3000</v>
      </c>
      <c r="D24" s="52">
        <v>3000</v>
      </c>
      <c r="E24" s="52"/>
      <c r="F24" s="52">
        <f>SUM(C24:E24)</f>
        <v>6000</v>
      </c>
      <c r="G24" s="39"/>
    </row>
    <row r="25" spans="1:7" x14ac:dyDescent="0.2">
      <c r="A25" s="35">
        <v>54105</v>
      </c>
      <c r="B25" s="38" t="s">
        <v>84</v>
      </c>
      <c r="C25" s="52">
        <v>500</v>
      </c>
      <c r="D25" s="52"/>
      <c r="E25" s="52"/>
      <c r="F25" s="52">
        <f>SUM(C25:E25)</f>
        <v>500</v>
      </c>
      <c r="G25" s="40"/>
    </row>
    <row r="26" spans="1:7" x14ac:dyDescent="0.2">
      <c r="A26" s="35">
        <v>54109</v>
      </c>
      <c r="B26" s="38" t="s">
        <v>86</v>
      </c>
      <c r="C26" s="52"/>
      <c r="D26" s="52">
        <v>500</v>
      </c>
      <c r="E26" s="52"/>
      <c r="F26" s="52">
        <f t="shared" ref="F26:F28" si="2">SUM(C26:E26)</f>
        <v>500</v>
      </c>
      <c r="G26" s="40"/>
    </row>
    <row r="27" spans="1:7" x14ac:dyDescent="0.2">
      <c r="A27" s="35">
        <v>54111</v>
      </c>
      <c r="B27" s="38" t="s">
        <v>240</v>
      </c>
      <c r="C27" s="164">
        <v>10000</v>
      </c>
      <c r="D27" s="52"/>
      <c r="E27" s="52"/>
      <c r="F27" s="52">
        <f t="shared" si="2"/>
        <v>10000</v>
      </c>
      <c r="G27" s="40"/>
    </row>
    <row r="28" spans="1:7" x14ac:dyDescent="0.2">
      <c r="A28" s="35">
        <v>54112</v>
      </c>
      <c r="B28" s="38" t="s">
        <v>241</v>
      </c>
      <c r="C28" s="164">
        <v>10000</v>
      </c>
      <c r="D28" s="52"/>
      <c r="E28" s="52"/>
      <c r="F28" s="52">
        <f t="shared" si="2"/>
        <v>10000</v>
      </c>
      <c r="G28" s="40"/>
    </row>
    <row r="29" spans="1:7" x14ac:dyDescent="0.2">
      <c r="A29" s="35">
        <v>54114</v>
      </c>
      <c r="B29" s="38" t="s">
        <v>88</v>
      </c>
      <c r="C29" s="52">
        <v>500</v>
      </c>
      <c r="D29" s="52"/>
      <c r="E29" s="52"/>
      <c r="F29" s="52">
        <f t="shared" ref="F29:F52" si="3">SUM(C29:E29)</f>
        <v>500</v>
      </c>
      <c r="G29" s="40"/>
    </row>
    <row r="30" spans="1:7" x14ac:dyDescent="0.2">
      <c r="A30" s="35">
        <v>54118</v>
      </c>
      <c r="B30" s="38" t="s">
        <v>251</v>
      </c>
      <c r="C30" s="52">
        <v>354.37</v>
      </c>
      <c r="D30" s="52">
        <v>1000</v>
      </c>
      <c r="E30" s="52"/>
      <c r="F30" s="52">
        <f t="shared" si="3"/>
        <v>1354.37</v>
      </c>
      <c r="G30" s="40"/>
    </row>
    <row r="31" spans="1:7" x14ac:dyDescent="0.2">
      <c r="A31" s="35">
        <v>54119</v>
      </c>
      <c r="B31" s="38" t="s">
        <v>252</v>
      </c>
      <c r="C31" s="52">
        <v>2000</v>
      </c>
      <c r="D31" s="52">
        <v>3000</v>
      </c>
      <c r="E31" s="52"/>
      <c r="F31" s="52">
        <f t="shared" si="3"/>
        <v>5000</v>
      </c>
      <c r="G31" s="40"/>
    </row>
    <row r="32" spans="1:7" x14ac:dyDescent="0.2">
      <c r="A32" s="35">
        <v>54199</v>
      </c>
      <c r="B32" s="38" t="s">
        <v>90</v>
      </c>
      <c r="C32" s="52">
        <v>3000</v>
      </c>
      <c r="D32" s="52">
        <v>5000</v>
      </c>
      <c r="E32" s="52"/>
      <c r="F32" s="52">
        <f t="shared" si="3"/>
        <v>8000</v>
      </c>
      <c r="G32" s="40"/>
    </row>
    <row r="33" spans="1:7" x14ac:dyDescent="0.2">
      <c r="A33" s="30">
        <v>543</v>
      </c>
      <c r="B33" s="53" t="s">
        <v>155</v>
      </c>
      <c r="C33" s="51">
        <f>SUM(C34:C40)</f>
        <v>1500</v>
      </c>
      <c r="D33" s="51">
        <f t="shared" ref="D33:F33" si="4">SUM(D34:D40)</f>
        <v>40500</v>
      </c>
      <c r="E33" s="51">
        <f t="shared" si="4"/>
        <v>0</v>
      </c>
      <c r="F33" s="51">
        <f t="shared" si="4"/>
        <v>42000</v>
      </c>
      <c r="G33" s="39"/>
    </row>
    <row r="34" spans="1:7" x14ac:dyDescent="0.2">
      <c r="A34" s="35">
        <v>54301</v>
      </c>
      <c r="B34" s="38" t="s">
        <v>95</v>
      </c>
      <c r="C34" s="52"/>
      <c r="D34" s="52">
        <v>3000</v>
      </c>
      <c r="E34" s="52"/>
      <c r="F34" s="52">
        <f t="shared" si="3"/>
        <v>3000</v>
      </c>
      <c r="G34" s="40"/>
    </row>
    <row r="35" spans="1:7" x14ac:dyDescent="0.2">
      <c r="A35" s="35">
        <v>54302</v>
      </c>
      <c r="B35" s="38" t="s">
        <v>253</v>
      </c>
      <c r="C35" s="52"/>
      <c r="D35" s="52">
        <v>6000</v>
      </c>
      <c r="E35" s="52"/>
      <c r="F35" s="52">
        <f t="shared" si="3"/>
        <v>6000</v>
      </c>
      <c r="G35" s="40"/>
    </row>
    <row r="36" spans="1:7" x14ac:dyDescent="0.2">
      <c r="A36" s="35">
        <v>54303</v>
      </c>
      <c r="B36" s="38" t="s">
        <v>96</v>
      </c>
      <c r="C36" s="52">
        <v>1500</v>
      </c>
      <c r="D36" s="52">
        <v>3000</v>
      </c>
      <c r="E36" s="52"/>
      <c r="F36" s="52">
        <f t="shared" si="3"/>
        <v>4500</v>
      </c>
      <c r="G36" s="40"/>
    </row>
    <row r="37" spans="1:7" x14ac:dyDescent="0.2">
      <c r="A37" s="35">
        <v>54304</v>
      </c>
      <c r="B37" s="38" t="s">
        <v>254</v>
      </c>
      <c r="C37" s="52"/>
      <c r="D37" s="52">
        <v>6000</v>
      </c>
      <c r="E37" s="52"/>
      <c r="F37" s="52">
        <f t="shared" si="3"/>
        <v>6000</v>
      </c>
      <c r="G37" s="40"/>
    </row>
    <row r="38" spans="1:7" x14ac:dyDescent="0.2">
      <c r="A38" s="35">
        <v>54305</v>
      </c>
      <c r="B38" s="38" t="s">
        <v>97</v>
      </c>
      <c r="C38" s="52"/>
      <c r="D38" s="52">
        <v>12500</v>
      </c>
      <c r="E38" s="52"/>
      <c r="F38" s="52">
        <f t="shared" si="3"/>
        <v>12500</v>
      </c>
      <c r="G38" s="40"/>
    </row>
    <row r="39" spans="1:7" x14ac:dyDescent="0.2">
      <c r="A39" s="168">
        <v>54313</v>
      </c>
      <c r="B39" s="36" t="s">
        <v>128</v>
      </c>
      <c r="C39" s="169"/>
      <c r="D39" s="169">
        <v>2000</v>
      </c>
      <c r="E39" s="169"/>
      <c r="F39" s="52">
        <f t="shared" si="3"/>
        <v>2000</v>
      </c>
      <c r="G39" s="40"/>
    </row>
    <row r="40" spans="1:7" x14ac:dyDescent="0.2">
      <c r="A40" s="168">
        <v>54314</v>
      </c>
      <c r="B40" s="36" t="s">
        <v>145</v>
      </c>
      <c r="C40" s="169"/>
      <c r="D40" s="169">
        <v>8000</v>
      </c>
      <c r="E40" s="169"/>
      <c r="F40" s="52">
        <f t="shared" si="3"/>
        <v>8000</v>
      </c>
      <c r="G40" s="40"/>
    </row>
    <row r="41" spans="1:7" x14ac:dyDescent="0.2">
      <c r="A41" s="28">
        <v>544</v>
      </c>
      <c r="B41" s="29" t="s">
        <v>156</v>
      </c>
      <c r="C41" s="50">
        <f>SUM(C42:C43)</f>
        <v>0</v>
      </c>
      <c r="D41" s="50">
        <f>SUM(D42:D43)</f>
        <v>14000</v>
      </c>
      <c r="E41" s="50">
        <f>SUM(E42:E43)</f>
        <v>0</v>
      </c>
      <c r="F41" s="50">
        <f>SUM(F42:F43)</f>
        <v>14000</v>
      </c>
      <c r="G41" s="41"/>
    </row>
    <row r="42" spans="1:7" x14ac:dyDescent="0.2">
      <c r="A42" s="168">
        <v>54402</v>
      </c>
      <c r="B42" s="36" t="s">
        <v>102</v>
      </c>
      <c r="C42" s="169">
        <v>0</v>
      </c>
      <c r="D42" s="169">
        <v>10000</v>
      </c>
      <c r="E42" s="169"/>
      <c r="F42" s="52">
        <f t="shared" si="3"/>
        <v>10000</v>
      </c>
      <c r="G42" s="41"/>
    </row>
    <row r="43" spans="1:7" x14ac:dyDescent="0.2">
      <c r="A43" s="35">
        <v>54404</v>
      </c>
      <c r="B43" s="38" t="s">
        <v>255</v>
      </c>
      <c r="C43" s="52"/>
      <c r="D43" s="52">
        <v>4000</v>
      </c>
      <c r="E43" s="52"/>
      <c r="F43" s="52">
        <f t="shared" si="3"/>
        <v>4000</v>
      </c>
      <c r="G43" s="40"/>
    </row>
    <row r="44" spans="1:7" x14ac:dyDescent="0.2">
      <c r="A44" s="30">
        <v>545</v>
      </c>
      <c r="B44" s="37" t="s">
        <v>157</v>
      </c>
      <c r="C44" s="51">
        <f>SUM(C45:C45)</f>
        <v>2000</v>
      </c>
      <c r="D44" s="51">
        <f>SUM(D45:D45)</f>
        <v>0</v>
      </c>
      <c r="E44" s="51">
        <f>SUM(E45:E45)</f>
        <v>0</v>
      </c>
      <c r="F44" s="51">
        <f>SUM(F45:F45)</f>
        <v>2000</v>
      </c>
      <c r="G44" s="39"/>
    </row>
    <row r="45" spans="1:7" x14ac:dyDescent="0.2">
      <c r="A45" s="35">
        <v>54503</v>
      </c>
      <c r="B45" s="38" t="s">
        <v>103</v>
      </c>
      <c r="C45" s="52">
        <v>2000</v>
      </c>
      <c r="D45" s="52"/>
      <c r="E45" s="51"/>
      <c r="F45" s="52">
        <f t="shared" si="3"/>
        <v>2000</v>
      </c>
      <c r="G45" s="39"/>
    </row>
    <row r="46" spans="1:7" x14ac:dyDescent="0.2">
      <c r="A46" s="30">
        <v>55</v>
      </c>
      <c r="B46" s="37" t="s">
        <v>104</v>
      </c>
      <c r="C46" s="51">
        <f>SUM(C47)</f>
        <v>165</v>
      </c>
      <c r="D46" s="51">
        <f t="shared" ref="D46:F46" si="5">SUM(D47)</f>
        <v>0</v>
      </c>
      <c r="E46" s="51">
        <f t="shared" si="5"/>
        <v>0</v>
      </c>
      <c r="F46" s="51">
        <f t="shared" si="5"/>
        <v>165</v>
      </c>
      <c r="G46" s="39"/>
    </row>
    <row r="47" spans="1:7" x14ac:dyDescent="0.2">
      <c r="A47" s="30">
        <v>556</v>
      </c>
      <c r="B47" s="37" t="s">
        <v>158</v>
      </c>
      <c r="C47" s="51">
        <f>SUM(C48:C48)</f>
        <v>165</v>
      </c>
      <c r="D47" s="51">
        <f>SUM(D48:D48)</f>
        <v>0</v>
      </c>
      <c r="E47" s="51">
        <f>SUM(E48:E48)</f>
        <v>0</v>
      </c>
      <c r="F47" s="51">
        <f>SUM(F48:F48)</f>
        <v>165</v>
      </c>
      <c r="G47" s="40"/>
    </row>
    <row r="48" spans="1:7" x14ac:dyDescent="0.2">
      <c r="A48" s="35">
        <v>55601</v>
      </c>
      <c r="B48" s="192" t="s">
        <v>105</v>
      </c>
      <c r="C48" s="164">
        <v>165</v>
      </c>
      <c r="D48" s="52"/>
      <c r="E48" s="52"/>
      <c r="F48" s="52">
        <f t="shared" si="3"/>
        <v>165</v>
      </c>
      <c r="G48" s="40"/>
    </row>
    <row r="49" spans="1:7" x14ac:dyDescent="0.2">
      <c r="A49" s="30">
        <v>61</v>
      </c>
      <c r="B49" s="37" t="s">
        <v>110</v>
      </c>
      <c r="C49" s="51">
        <f t="shared" ref="C49:F49" si="6">SUM(C50:C50)</f>
        <v>5000</v>
      </c>
      <c r="D49" s="51">
        <f t="shared" si="6"/>
        <v>2000</v>
      </c>
      <c r="E49" s="51">
        <f t="shared" si="6"/>
        <v>0</v>
      </c>
      <c r="F49" s="51">
        <f t="shared" si="6"/>
        <v>7000</v>
      </c>
      <c r="G49" s="40"/>
    </row>
    <row r="50" spans="1:7" x14ac:dyDescent="0.2">
      <c r="A50" s="30">
        <v>611</v>
      </c>
      <c r="B50" s="37" t="s">
        <v>163</v>
      </c>
      <c r="C50" s="51">
        <f>SUM(C51:C52)</f>
        <v>5000</v>
      </c>
      <c r="D50" s="51">
        <f>SUM(D51:D52)</f>
        <v>2000</v>
      </c>
      <c r="E50" s="51">
        <f>SUM(E51:E52)</f>
        <v>0</v>
      </c>
      <c r="F50" s="51">
        <f>SUM(F51:F52)</f>
        <v>7000</v>
      </c>
      <c r="G50" s="40"/>
    </row>
    <row r="51" spans="1:7" x14ac:dyDescent="0.2">
      <c r="A51" s="35">
        <v>61101</v>
      </c>
      <c r="B51" s="38" t="s">
        <v>112</v>
      </c>
      <c r="C51" s="52"/>
      <c r="D51" s="52">
        <v>2000</v>
      </c>
      <c r="E51" s="52"/>
      <c r="F51" s="52">
        <f t="shared" si="3"/>
        <v>2000</v>
      </c>
      <c r="G51" s="40"/>
    </row>
    <row r="52" spans="1:7" x14ac:dyDescent="0.2">
      <c r="A52" s="35">
        <v>61106</v>
      </c>
      <c r="B52" s="38" t="s">
        <v>315</v>
      </c>
      <c r="C52" s="52">
        <v>5000</v>
      </c>
      <c r="D52" s="52"/>
      <c r="E52" s="52"/>
      <c r="F52" s="52">
        <f t="shared" si="3"/>
        <v>5000</v>
      </c>
      <c r="G52" s="40"/>
    </row>
    <row r="53" spans="1:7" x14ac:dyDescent="0.2">
      <c r="A53" s="35"/>
      <c r="B53" s="37" t="s">
        <v>119</v>
      </c>
      <c r="C53" s="51">
        <f>C11+C21+C46+C49</f>
        <v>76708.67</v>
      </c>
      <c r="D53" s="51">
        <f>D11+D21+D46+D49</f>
        <v>79021.399999999994</v>
      </c>
      <c r="E53" s="51">
        <f>E11+E21+E46+E49</f>
        <v>0</v>
      </c>
      <c r="F53" s="51">
        <f>F11+F21+F46+F49</f>
        <v>155730.07</v>
      </c>
      <c r="G53" s="40"/>
    </row>
    <row r="54" spans="1:7" x14ac:dyDescent="0.2">
      <c r="A54" s="35"/>
      <c r="B54" s="38"/>
      <c r="C54" s="52"/>
      <c r="D54" s="52"/>
      <c r="E54" s="52"/>
      <c r="F54" s="52"/>
      <c r="G54" s="40"/>
    </row>
    <row r="55" spans="1:7" x14ac:dyDescent="0.2">
      <c r="A55" s="30"/>
      <c r="B55" s="37" t="s">
        <v>120</v>
      </c>
      <c r="C55" s="51">
        <f>SUM(C11+C21+C46+C49)</f>
        <v>76708.67</v>
      </c>
      <c r="D55" s="51">
        <f>SUM(D11+D21+D46+D49)</f>
        <v>79021.399999999994</v>
      </c>
      <c r="E55" s="51">
        <f>SUM(E11+E21+E46+E49)</f>
        <v>0</v>
      </c>
      <c r="F55" s="51">
        <f>SUM(F11+F21+F46+F49)</f>
        <v>155730.07</v>
      </c>
      <c r="G55" s="54"/>
    </row>
    <row r="56" spans="1:7" x14ac:dyDescent="0.2">
      <c r="A56" s="30"/>
      <c r="B56" s="37" t="s">
        <v>121</v>
      </c>
      <c r="C56" s="51">
        <f>SUM(C12+C15+C17+C19+C22+C33+C41+C44+C47+C50)</f>
        <v>76708.67</v>
      </c>
      <c r="D56" s="51">
        <f>SUM(D12+D15+D17+D19+D22+D33+D41+D44+D47+D50)</f>
        <v>79021.399999999994</v>
      </c>
      <c r="E56" s="51">
        <f>SUM(E12+E15+E17+E19+E22+E33+E41+E44+E47+E50)</f>
        <v>0</v>
      </c>
      <c r="F56" s="51">
        <f>SUM(F12+F15+F17+F19+F22+F33+F41+F44+F47+F50)</f>
        <v>155730.07</v>
      </c>
      <c r="G56" s="54" t="s">
        <v>306</v>
      </c>
    </row>
    <row r="57" spans="1:7" x14ac:dyDescent="0.2">
      <c r="A57" s="30"/>
      <c r="B57" s="37" t="s">
        <v>122</v>
      </c>
      <c r="C57" s="51">
        <f>SUM(C13+C14+C16+C18+C20+C23+C24+C25+C26+C27+C28+C29+C30+C31+C32+C34+C35+C36+C37+C38+C39+C40+C42+C43+C45+C48+C51+C52)</f>
        <v>76708.670000000013</v>
      </c>
      <c r="D57" s="51">
        <f t="shared" ref="D57:F57" si="7">SUM(D13+D14+D16+D18+D20+D23+D24+D25+D26+D27+D28+D29+D30+D31+D32+D34+D35+D36+D37+D38+D39+D40+D42+D43+D45+D48+D51+D52)</f>
        <v>79021.399999999994</v>
      </c>
      <c r="E57" s="51">
        <f t="shared" si="7"/>
        <v>0</v>
      </c>
      <c r="F57" s="51">
        <f t="shared" si="7"/>
        <v>155730.07</v>
      </c>
      <c r="G57" s="186"/>
    </row>
    <row r="58" spans="1:7" x14ac:dyDescent="0.2">
      <c r="A58" s="42"/>
      <c r="G58" s="40"/>
    </row>
    <row r="59" spans="1:7" x14ac:dyDescent="0.2">
      <c r="G59" s="40"/>
    </row>
    <row r="60" spans="1:7" x14ac:dyDescent="0.2">
      <c r="G60" s="40"/>
    </row>
    <row r="61" spans="1:7" x14ac:dyDescent="0.2">
      <c r="G61" s="40"/>
    </row>
    <row r="62" spans="1:7" x14ac:dyDescent="0.2">
      <c r="G62" s="40"/>
    </row>
    <row r="63" spans="1:7" x14ac:dyDescent="0.2">
      <c r="G63" s="40"/>
    </row>
    <row r="64" spans="1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77" spans="7:7" x14ac:dyDescent="0.2">
      <c r="G77" s="40"/>
    </row>
    <row r="78" spans="7:7" x14ac:dyDescent="0.2">
      <c r="G78" s="40"/>
    </row>
    <row r="79" spans="7:7" x14ac:dyDescent="0.2">
      <c r="G79" s="40"/>
    </row>
    <row r="80" spans="7:7" x14ac:dyDescent="0.2">
      <c r="G80" s="40"/>
    </row>
    <row r="81" spans="7:7" x14ac:dyDescent="0.2">
      <c r="G81" s="40"/>
    </row>
    <row r="82" spans="7:7" x14ac:dyDescent="0.2">
      <c r="G82" s="40"/>
    </row>
    <row r="83" spans="7:7" x14ac:dyDescent="0.2">
      <c r="G83" s="40"/>
    </row>
    <row r="84" spans="7:7" x14ac:dyDescent="0.2">
      <c r="G84" s="40"/>
    </row>
    <row r="85" spans="7:7" x14ac:dyDescent="0.2">
      <c r="G85" s="40"/>
    </row>
    <row r="86" spans="7:7" x14ac:dyDescent="0.2">
      <c r="G86" s="40"/>
    </row>
    <row r="99" ht="15" customHeight="1" x14ac:dyDescent="0.2"/>
    <row r="1106" spans="7:7" x14ac:dyDescent="0.2">
      <c r="G1106" s="43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44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2"/>
    </row>
    <row r="1120" spans="7:7" x14ac:dyDescent="0.2">
      <c r="G1120" s="2"/>
    </row>
    <row r="1121" spans="7:7" x14ac:dyDescent="0.2">
      <c r="G1121" s="2"/>
    </row>
    <row r="1122" spans="7:7" x14ac:dyDescent="0.2">
      <c r="G1122" s="2"/>
    </row>
    <row r="1123" spans="7:7" x14ac:dyDescent="0.2">
      <c r="G1123" s="2"/>
    </row>
    <row r="1124" spans="7:7" x14ac:dyDescent="0.2">
      <c r="G1124" s="45"/>
    </row>
    <row r="1125" spans="7:7" x14ac:dyDescent="0.2">
      <c r="G1125" s="46"/>
    </row>
    <row r="1126" spans="7:7" x14ac:dyDescent="0.2">
      <c r="G1126" s="45"/>
    </row>
    <row r="1127" spans="7:7" x14ac:dyDescent="0.2">
      <c r="G1127" s="47"/>
    </row>
    <row r="1128" spans="7:7" x14ac:dyDescent="0.2">
      <c r="G1128" s="40"/>
    </row>
    <row r="1129" spans="7:7" x14ac:dyDescent="0.2">
      <c r="G1129" s="39"/>
    </row>
    <row r="1130" spans="7:7" x14ac:dyDescent="0.2">
      <c r="G1130" s="40"/>
    </row>
    <row r="1131" spans="7:7" x14ac:dyDescent="0.2">
      <c r="G1131" s="40"/>
    </row>
    <row r="1132" spans="7:7" x14ac:dyDescent="0.2">
      <c r="G1132" s="40"/>
    </row>
    <row r="1133" spans="7:7" x14ac:dyDescent="0.2">
      <c r="G1133" s="39"/>
    </row>
    <row r="1134" spans="7:7" x14ac:dyDescent="0.2">
      <c r="G1134" s="39"/>
    </row>
    <row r="1135" spans="7:7" x14ac:dyDescent="0.2">
      <c r="G1135" s="39"/>
    </row>
    <row r="1136" spans="7:7" x14ac:dyDescent="0.2">
      <c r="G1136" s="39"/>
    </row>
    <row r="1137" spans="7:7" x14ac:dyDescent="0.2">
      <c r="G1137" s="39"/>
    </row>
    <row r="1138" spans="7:7" x14ac:dyDescent="0.2">
      <c r="G1138" s="39"/>
    </row>
    <row r="2480" spans="8:102" ht="11.1" customHeight="1" x14ac:dyDescent="0.2">
      <c r="H2480" s="43"/>
      <c r="I2480" s="43"/>
      <c r="J2480" s="43"/>
      <c r="K2480" s="43"/>
      <c r="L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Z2480" s="43"/>
      <c r="BA2480" s="43"/>
      <c r="BB2480" s="43"/>
      <c r="BC2480" s="43"/>
      <c r="BD2480" s="43"/>
      <c r="BE2480" s="43"/>
      <c r="BG2480" s="43"/>
      <c r="BH2480" s="43"/>
      <c r="BI2480" s="43"/>
      <c r="BJ2480" s="43"/>
      <c r="BK2480" s="43"/>
      <c r="BL2480" s="43"/>
      <c r="BN2480" s="43"/>
      <c r="BO2480" s="43"/>
      <c r="BP2480" s="43"/>
      <c r="BQ2480" s="43"/>
      <c r="BR2480" s="43"/>
      <c r="BS2480" s="43"/>
      <c r="BU2480" s="43"/>
      <c r="BV2480" s="43"/>
      <c r="BW2480" s="43"/>
      <c r="BX2480" s="43"/>
      <c r="BY2480" s="43"/>
      <c r="BZ2480" s="43"/>
      <c r="CB2480" s="43"/>
      <c r="CC2480" s="43"/>
      <c r="CD2480" s="43"/>
      <c r="CE2480" s="43"/>
      <c r="CF2480" s="43"/>
      <c r="CG2480" s="43"/>
      <c r="CI2480" s="43"/>
      <c r="CJ2480" s="43"/>
      <c r="CK2480" s="43"/>
      <c r="CL2480" s="43"/>
      <c r="CM2480" s="43"/>
      <c r="CN2480" s="43"/>
      <c r="CP2480" s="43"/>
      <c r="CQ2480" s="43"/>
      <c r="CR2480" s="43"/>
      <c r="CS2480" s="43"/>
      <c r="CT2480" s="43"/>
      <c r="CU2480" s="43"/>
      <c r="CW2480" s="43"/>
      <c r="CX2480" s="43"/>
    </row>
    <row r="2481" spans="8:102" ht="11.1" customHeight="1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Z2481" s="2"/>
      <c r="BA2481" s="2"/>
      <c r="BB2481" s="2"/>
      <c r="BC2481" s="2"/>
      <c r="BD2481" s="2"/>
      <c r="BE2481" s="2"/>
      <c r="BG2481" s="2"/>
      <c r="BH2481" s="2"/>
      <c r="BI2481" s="2"/>
      <c r="BJ2481" s="2"/>
      <c r="BK2481" s="2"/>
      <c r="BL2481" s="2"/>
      <c r="BN2481" s="2"/>
      <c r="BO2481" s="2"/>
      <c r="BP2481" s="2"/>
      <c r="BQ2481" s="2"/>
      <c r="BR2481" s="2"/>
      <c r="BS2481" s="2"/>
      <c r="BU2481" s="2"/>
      <c r="BV2481" s="2"/>
      <c r="BW2481" s="2"/>
      <c r="BX2481" s="2"/>
      <c r="BY2481" s="2"/>
      <c r="BZ2481" s="2"/>
      <c r="CB2481" s="2"/>
      <c r="CC2481" s="2"/>
      <c r="CD2481" s="2"/>
      <c r="CE2481" s="2"/>
      <c r="CF2481" s="2"/>
      <c r="CG2481" s="2"/>
      <c r="CI2481" s="2"/>
      <c r="CJ2481" s="2"/>
      <c r="CK2481" s="2"/>
      <c r="CL2481" s="2"/>
      <c r="CM2481" s="2"/>
      <c r="CN2481" s="2"/>
      <c r="CP2481" s="2"/>
      <c r="CQ2481" s="2"/>
      <c r="CR2481" s="2"/>
      <c r="CS2481" s="2"/>
      <c r="CT2481" s="2"/>
      <c r="CU2481" s="2"/>
      <c r="CW2481" s="2"/>
      <c r="CX2481" s="2"/>
    </row>
    <row r="2482" spans="8:102" ht="11.1" customHeight="1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  <c r="AJ2482" s="2"/>
      <c r="AK2482" s="2"/>
      <c r="AM2482" s="2"/>
      <c r="AO2482" s="2"/>
      <c r="AP2482" s="2"/>
      <c r="AQ2482" s="2"/>
      <c r="AR2482" s="2"/>
      <c r="AS2482" s="2"/>
      <c r="AT2482" s="2"/>
      <c r="AV2482" s="2"/>
      <c r="AX2482" s="2"/>
      <c r="AZ2482" s="2"/>
      <c r="BA2482" s="2"/>
      <c r="BB2482" s="2"/>
      <c r="BC2482" s="2"/>
      <c r="BD2482" s="2"/>
      <c r="BE2482" s="2"/>
      <c r="BG2482" s="2"/>
      <c r="BH2482" s="2"/>
      <c r="BI2482" s="2"/>
      <c r="BJ2482" s="2"/>
      <c r="BL2482" s="2"/>
      <c r="BN2482" s="2"/>
      <c r="BO2482" s="2"/>
      <c r="BP2482" s="2"/>
      <c r="BQ2482" s="2"/>
      <c r="BR2482" s="2"/>
      <c r="BS2482" s="2"/>
      <c r="BU2482" s="2"/>
      <c r="BV2482" s="2"/>
      <c r="BW2482" s="2"/>
      <c r="BX2482" s="2"/>
      <c r="BY2482" s="2"/>
      <c r="BZ2482" s="2"/>
      <c r="CB2482" s="2"/>
      <c r="CD2482" s="2"/>
      <c r="CE2482" s="2"/>
      <c r="CF2482" s="2"/>
      <c r="CG2482" s="2"/>
      <c r="CI2482" s="2"/>
      <c r="CJ2482" s="2"/>
      <c r="CK2482" s="2"/>
      <c r="CL2482" s="2"/>
      <c r="CM2482" s="2"/>
      <c r="CN2482" s="2"/>
      <c r="CP2482" s="2"/>
      <c r="CQ2482" s="2"/>
      <c r="CR2482" s="2"/>
      <c r="CW2482" s="2"/>
      <c r="CX2482" s="2"/>
    </row>
    <row r="2483" spans="8:102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  <c r="AJ2483" s="2"/>
      <c r="AK2483" s="2"/>
      <c r="AM2483" s="2"/>
      <c r="AO2483" s="2"/>
      <c r="AP2483" s="2"/>
      <c r="AQ2483" s="2"/>
      <c r="AR2483" s="2"/>
      <c r="AS2483" s="2"/>
      <c r="AT2483" s="2"/>
      <c r="AV2483" s="2"/>
      <c r="AX2483" s="2"/>
      <c r="AZ2483" s="2"/>
      <c r="BA2483" s="2"/>
      <c r="BB2483" s="2"/>
      <c r="BC2483" s="2"/>
      <c r="BD2483" s="2"/>
      <c r="BE2483" s="2"/>
      <c r="BG2483" s="2"/>
      <c r="BH2483" s="2"/>
      <c r="BI2483" s="2"/>
      <c r="BJ2483" s="2"/>
      <c r="BL2483" s="2"/>
      <c r="BN2483" s="2"/>
      <c r="BO2483" s="2"/>
      <c r="BP2483" s="2"/>
      <c r="BQ2483" s="2"/>
      <c r="BR2483" s="2"/>
      <c r="BS2483" s="2"/>
      <c r="BU2483" s="2"/>
      <c r="BV2483" s="2"/>
      <c r="BW2483" s="2"/>
      <c r="BX2483" s="2"/>
      <c r="BY2483" s="2"/>
      <c r="BZ2483" s="2"/>
      <c r="CB2483" s="2"/>
      <c r="CD2483" s="2"/>
      <c r="CE2483" s="2"/>
      <c r="CF2483" s="2"/>
      <c r="CG2483" s="2"/>
      <c r="CI2483" s="2"/>
      <c r="CJ2483" s="2"/>
      <c r="CK2483" s="2"/>
      <c r="CL2483" s="2"/>
      <c r="CM2483" s="2"/>
      <c r="CN2483" s="2"/>
      <c r="CP2483" s="2"/>
      <c r="CQ2483" s="2"/>
      <c r="CR2483" s="2"/>
      <c r="CW2483" s="2"/>
      <c r="CX2483" s="2"/>
    </row>
    <row r="2484" spans="8:102" ht="12.95" customHeight="1" x14ac:dyDescent="0.2">
      <c r="H2484" s="2"/>
      <c r="I2484" s="2"/>
      <c r="J2484" s="2"/>
      <c r="K2484" s="2"/>
      <c r="L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D2484" s="2"/>
      <c r="AE2484" s="2"/>
      <c r="AF2484" s="2"/>
      <c r="AG2484" s="2"/>
      <c r="AH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N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N2484" s="2"/>
      <c r="CR2484" s="2"/>
      <c r="CW2484" s="2"/>
      <c r="CX2484" s="2"/>
    </row>
    <row r="2485" spans="8:102" ht="12.95" customHeight="1" x14ac:dyDescent="0.2">
      <c r="H2485" s="2"/>
      <c r="I2485" s="2"/>
      <c r="J2485" s="2"/>
      <c r="K2485" s="2"/>
      <c r="L2485" s="2"/>
      <c r="N2485" s="2"/>
      <c r="O2485" s="2"/>
      <c r="P2485" s="2"/>
      <c r="Q2485" s="2"/>
      <c r="R2485" s="2"/>
      <c r="S2485" s="2"/>
      <c r="T2485" s="2"/>
      <c r="V2485" s="2"/>
      <c r="W2485" s="2"/>
      <c r="X2485" s="2"/>
      <c r="Y2485" s="2"/>
      <c r="Z2485" s="2"/>
      <c r="AA2485" s="2"/>
      <c r="AD2485" s="2"/>
      <c r="AE2485" s="2"/>
      <c r="AF2485" s="2"/>
      <c r="AG2485" s="2"/>
      <c r="AH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N2485" s="2"/>
      <c r="CR2485" s="2"/>
      <c r="CW2485" s="2"/>
      <c r="CX2485" s="2"/>
    </row>
    <row r="2486" spans="8:102" ht="12.95" customHeight="1" x14ac:dyDescent="0.2">
      <c r="H2486" s="2"/>
      <c r="I2486" s="2"/>
      <c r="J2486" s="2"/>
      <c r="K2486" s="2"/>
      <c r="L2486" s="2"/>
      <c r="N2486" s="2"/>
      <c r="O2486" s="2"/>
      <c r="P2486" s="2"/>
      <c r="Q2486" s="2"/>
      <c r="R2486" s="2"/>
      <c r="S2486" s="2"/>
      <c r="T2486" s="2"/>
      <c r="V2486" s="2"/>
      <c r="W2486" s="2"/>
      <c r="X2486" s="2"/>
      <c r="Y2486" s="2"/>
      <c r="Z2486" s="2"/>
      <c r="AA2486" s="2"/>
      <c r="AD2486" s="2"/>
      <c r="AE2486" s="2"/>
      <c r="AF2486" s="2"/>
      <c r="AG2486" s="2"/>
      <c r="AH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N2486" s="2"/>
      <c r="CR2486" s="2"/>
      <c r="CW2486" s="2"/>
      <c r="CX2486" s="2"/>
    </row>
    <row r="2487" spans="8:102" x14ac:dyDescent="0.2">
      <c r="H2487" s="2"/>
      <c r="I2487" s="2"/>
      <c r="J2487" s="2"/>
      <c r="K2487" s="2"/>
      <c r="L2487" s="2"/>
      <c r="N2487" s="2"/>
      <c r="O2487" s="2"/>
      <c r="P2487" s="2"/>
      <c r="Q2487" s="2"/>
      <c r="R2487" s="2"/>
      <c r="S2487" s="2"/>
      <c r="T2487" s="2"/>
      <c r="V2487" s="2"/>
      <c r="W2487" s="2"/>
      <c r="X2487" s="2"/>
      <c r="Y2487" s="2"/>
      <c r="Z2487" s="2"/>
      <c r="AA2487" s="2"/>
      <c r="AD2487" s="2"/>
      <c r="AE2487" s="2"/>
      <c r="AG2487" s="2"/>
      <c r="AH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02" x14ac:dyDescent="0.2">
      <c r="H2488" s="2"/>
      <c r="I2488" s="2"/>
      <c r="J2488" s="2"/>
      <c r="K2488" s="2"/>
      <c r="L2488" s="2"/>
      <c r="N2488" s="2"/>
      <c r="O2488" s="2"/>
      <c r="P2488" s="2"/>
      <c r="Q2488" s="2"/>
      <c r="R2488" s="2"/>
      <c r="S2488" s="2"/>
      <c r="T2488" s="2"/>
      <c r="V2488" s="2"/>
      <c r="W2488" s="2"/>
      <c r="X2488" s="2"/>
      <c r="Y2488" s="2"/>
      <c r="Z2488" s="2"/>
      <c r="AA2488" s="2"/>
      <c r="AD2488" s="2"/>
      <c r="AE2488" s="2"/>
      <c r="AG2488" s="2"/>
      <c r="AH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I2488" s="2"/>
      <c r="BJ2488" s="2"/>
      <c r="BL2488" s="2"/>
      <c r="BO2488" s="2"/>
      <c r="BP2488" s="2"/>
      <c r="BQ2488" s="2"/>
      <c r="BR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02" x14ac:dyDescent="0.2">
      <c r="H2489" s="2"/>
      <c r="I2489" s="2"/>
      <c r="J2489" s="2"/>
      <c r="K2489" s="2"/>
      <c r="L2489" s="2"/>
      <c r="N2489" s="2"/>
      <c r="O2489" s="2"/>
      <c r="P2489" s="2"/>
      <c r="Q2489" s="2"/>
      <c r="R2489" s="2"/>
      <c r="S2489" s="2"/>
      <c r="T2489" s="2"/>
      <c r="V2489" s="2"/>
      <c r="W2489" s="2"/>
      <c r="X2489" s="2"/>
      <c r="Y2489" s="2"/>
      <c r="Z2489" s="2"/>
      <c r="AA2489" s="2"/>
      <c r="AD2489" s="2"/>
      <c r="AE2489" s="2"/>
      <c r="AG2489" s="2"/>
      <c r="AJ2489" s="2"/>
      <c r="AK2489" s="2"/>
      <c r="AM2489" s="2"/>
      <c r="AO2489" s="2"/>
      <c r="AP2489" s="2"/>
      <c r="AS2489" s="2"/>
      <c r="AV2489" s="2"/>
      <c r="AX2489" s="2"/>
      <c r="AZ2489" s="2"/>
      <c r="BA2489" s="2"/>
      <c r="BB2489" s="2"/>
      <c r="BC2489" s="2"/>
      <c r="BE2489" s="2"/>
      <c r="BG2489" s="2"/>
      <c r="BH2489" s="2"/>
      <c r="BI2489" s="2"/>
      <c r="BJ2489" s="2"/>
      <c r="BL2489" s="2"/>
      <c r="BO2489" s="2"/>
      <c r="BP2489" s="2"/>
      <c r="BQ2489" s="2"/>
      <c r="BR2489" s="2"/>
      <c r="BS2489" s="2"/>
      <c r="BV2489" s="2"/>
      <c r="BW2489" s="2"/>
      <c r="BX2489" s="2"/>
      <c r="BY2489" s="2"/>
      <c r="BZ2489" s="2"/>
      <c r="CD2489" s="2"/>
      <c r="CE2489" s="2"/>
      <c r="CF2489" s="2"/>
      <c r="CG2489" s="2"/>
      <c r="CJ2489" s="2"/>
      <c r="CK2489" s="2"/>
      <c r="CL2489" s="2"/>
      <c r="CM2489" s="2"/>
      <c r="CR2489" s="2"/>
      <c r="CW2489" s="2"/>
      <c r="CX2489" s="2"/>
    </row>
    <row r="2490" spans="8:102" x14ac:dyDescent="0.2">
      <c r="H2490" s="2"/>
      <c r="I2490" s="2"/>
      <c r="J2490" s="2"/>
      <c r="K2490" s="2"/>
      <c r="L2490" s="2"/>
      <c r="N2490" s="2"/>
      <c r="O2490" s="2"/>
      <c r="P2490" s="2"/>
      <c r="Q2490" s="2"/>
      <c r="R2490" s="2"/>
      <c r="S2490" s="2"/>
      <c r="T2490" s="2"/>
      <c r="V2490" s="2"/>
      <c r="W2490" s="2"/>
      <c r="X2490" s="2"/>
      <c r="Y2490" s="2"/>
      <c r="Z2490" s="2"/>
      <c r="AA2490" s="2"/>
      <c r="AD2490" s="2"/>
      <c r="AE2490" s="2"/>
      <c r="AG2490" s="2"/>
      <c r="AJ2490" s="2"/>
      <c r="AK2490" s="2"/>
      <c r="AM2490" s="2"/>
      <c r="AO2490" s="2"/>
      <c r="AP2490" s="2"/>
      <c r="AS2490" s="2"/>
      <c r="AV2490" s="2"/>
      <c r="AX2490" s="2"/>
      <c r="AZ2490" s="2"/>
      <c r="BA2490" s="2"/>
      <c r="BB2490" s="2"/>
      <c r="BC2490" s="2"/>
      <c r="BE2490" s="2"/>
      <c r="BG2490" s="2"/>
      <c r="BH2490" s="2"/>
      <c r="BI2490" s="2"/>
      <c r="BJ2490" s="2"/>
      <c r="BL2490" s="2"/>
      <c r="BO2490" s="2"/>
      <c r="BP2490" s="2"/>
      <c r="BQ2490" s="2"/>
      <c r="BR2490" s="2"/>
      <c r="BS2490" s="2"/>
      <c r="BV2490" s="2"/>
      <c r="BW2490" s="2"/>
      <c r="BX2490" s="2"/>
      <c r="BY2490" s="2"/>
      <c r="BZ2490" s="2"/>
      <c r="CD2490" s="2"/>
      <c r="CE2490" s="2"/>
      <c r="CF2490" s="2"/>
      <c r="CG2490" s="2"/>
      <c r="CJ2490" s="2"/>
      <c r="CK2490" s="2"/>
      <c r="CL2490" s="2"/>
      <c r="CM2490" s="2"/>
      <c r="CR2490" s="2"/>
      <c r="CW2490" s="2"/>
      <c r="CX2490" s="2"/>
    </row>
    <row r="2491" spans="8:102" x14ac:dyDescent="0.2">
      <c r="H2491" s="2"/>
      <c r="I2491" s="2"/>
      <c r="J2491" s="2"/>
      <c r="K2491" s="2"/>
      <c r="L2491" s="2"/>
      <c r="N2491" s="2"/>
      <c r="O2491" s="2"/>
      <c r="P2491" s="2"/>
      <c r="Q2491" s="2"/>
      <c r="R2491" s="2"/>
      <c r="S2491" s="2"/>
      <c r="T2491" s="2"/>
      <c r="V2491" s="2"/>
      <c r="W2491" s="2"/>
      <c r="X2491" s="2"/>
      <c r="Y2491" s="2"/>
      <c r="Z2491" s="2"/>
      <c r="AA2491" s="2"/>
      <c r="AD2491" s="2"/>
      <c r="AE2491" s="2"/>
      <c r="AG2491" s="2"/>
      <c r="AJ2491" s="2"/>
      <c r="AK2491" s="2"/>
      <c r="AM2491" s="2"/>
      <c r="AO2491" s="2"/>
      <c r="AP2491" s="2"/>
      <c r="AS2491" s="2"/>
      <c r="AV2491" s="2"/>
      <c r="AX2491" s="2"/>
      <c r="AZ2491" s="2"/>
      <c r="BA2491" s="2"/>
      <c r="BB2491" s="2"/>
      <c r="BC2491" s="2"/>
      <c r="BE2491" s="2"/>
      <c r="BG2491" s="2"/>
      <c r="BH2491" s="2"/>
      <c r="BI2491" s="2"/>
      <c r="BJ2491" s="2"/>
      <c r="BL2491" s="2"/>
      <c r="BO2491" s="2"/>
      <c r="BP2491" s="2"/>
      <c r="BQ2491" s="2"/>
      <c r="BR2491" s="2"/>
      <c r="BS2491" s="2"/>
      <c r="BV2491" s="2"/>
      <c r="BW2491" s="2"/>
      <c r="BX2491" s="2"/>
      <c r="BY2491" s="2"/>
      <c r="BZ2491" s="2"/>
      <c r="CD2491" s="2"/>
      <c r="CE2491" s="2"/>
      <c r="CF2491" s="2"/>
      <c r="CG2491" s="2"/>
      <c r="CJ2491" s="2"/>
      <c r="CK2491" s="2"/>
      <c r="CL2491" s="2"/>
      <c r="CM2491" s="2"/>
      <c r="CR2491" s="2"/>
      <c r="CW2491" s="2"/>
      <c r="CX2491" s="2"/>
    </row>
    <row r="2492" spans="8:102" x14ac:dyDescent="0.2">
      <c r="H2492" s="2"/>
      <c r="I2492" s="2"/>
      <c r="J2492" s="2"/>
      <c r="K2492" s="2"/>
      <c r="L2492" s="2"/>
      <c r="N2492" s="2"/>
      <c r="O2492" s="2"/>
      <c r="P2492" s="2"/>
      <c r="Q2492" s="2"/>
      <c r="R2492" s="2"/>
      <c r="S2492" s="2"/>
      <c r="T2492" s="2"/>
      <c r="V2492" s="2"/>
      <c r="W2492" s="2"/>
      <c r="X2492" s="2"/>
      <c r="Y2492" s="2"/>
      <c r="Z2492" s="2"/>
      <c r="AA2492" s="2"/>
      <c r="AD2492" s="2"/>
      <c r="AE2492" s="2"/>
      <c r="AG2492" s="2"/>
      <c r="AJ2492" s="2"/>
      <c r="AK2492" s="2"/>
      <c r="AM2492" s="2"/>
      <c r="AO2492" s="2"/>
      <c r="AP2492" s="2"/>
      <c r="AS2492" s="2"/>
      <c r="AV2492" s="2"/>
      <c r="AX2492" s="2"/>
      <c r="AZ2492" s="2"/>
      <c r="BA2492" s="2"/>
      <c r="BB2492" s="2"/>
      <c r="BC2492" s="2"/>
      <c r="BE2492" s="2"/>
      <c r="BG2492" s="2"/>
      <c r="BH2492" s="2"/>
      <c r="BI2492" s="2"/>
      <c r="BJ2492" s="2"/>
      <c r="BL2492" s="2"/>
      <c r="BO2492" s="2"/>
      <c r="BP2492" s="2"/>
      <c r="BQ2492" s="2"/>
      <c r="BR2492" s="2"/>
      <c r="BS2492" s="2"/>
      <c r="BV2492" s="2"/>
      <c r="BW2492" s="2"/>
      <c r="BX2492" s="2"/>
      <c r="BY2492" s="2"/>
      <c r="BZ2492" s="2"/>
      <c r="CD2492" s="2"/>
      <c r="CE2492" s="2"/>
      <c r="CF2492" s="2"/>
      <c r="CG2492" s="2"/>
      <c r="CJ2492" s="2"/>
      <c r="CK2492" s="2"/>
      <c r="CL2492" s="2"/>
      <c r="CM2492" s="2"/>
      <c r="CR2492" s="2"/>
      <c r="CW2492" s="2"/>
      <c r="CX2492" s="2"/>
    </row>
    <row r="2493" spans="8:102" x14ac:dyDescent="0.2">
      <c r="H2493" s="2"/>
      <c r="I2493" s="2"/>
      <c r="J2493" s="2"/>
      <c r="K2493" s="2"/>
      <c r="L2493" s="2"/>
      <c r="N2493" s="2"/>
      <c r="O2493" s="2"/>
      <c r="P2493" s="2"/>
      <c r="Q2493" s="2"/>
      <c r="R2493" s="2"/>
      <c r="S2493" s="2"/>
      <c r="T2493" s="2"/>
      <c r="V2493" s="2"/>
      <c r="W2493" s="2"/>
      <c r="Y2493" s="2"/>
      <c r="AA2493" s="2"/>
      <c r="AD2493" s="2"/>
      <c r="AE2493" s="2"/>
      <c r="AG2493" s="2"/>
      <c r="AJ2493" s="2"/>
      <c r="AK2493" s="2"/>
      <c r="AM2493" s="2"/>
      <c r="AO2493" s="2"/>
      <c r="AP2493" s="2"/>
      <c r="AS2493" s="2"/>
      <c r="AV2493" s="2"/>
      <c r="AX2493" s="2"/>
      <c r="AZ2493" s="2"/>
      <c r="BA2493" s="2"/>
      <c r="BB2493" s="2"/>
      <c r="BC2493" s="2"/>
      <c r="BE2493" s="2"/>
      <c r="BG2493" s="2"/>
      <c r="BH2493" s="2"/>
      <c r="BI2493" s="2"/>
      <c r="BJ2493" s="2"/>
      <c r="BL2493" s="2"/>
      <c r="BO2493" s="2"/>
      <c r="BP2493" s="2"/>
      <c r="BQ2493" s="2"/>
      <c r="BR2493" s="2"/>
      <c r="BS2493" s="2"/>
      <c r="BV2493" s="2"/>
      <c r="BW2493" s="2"/>
      <c r="BX2493" s="2"/>
      <c r="BY2493" s="2"/>
      <c r="BZ2493" s="2"/>
      <c r="CD2493" s="2"/>
      <c r="CE2493" s="2"/>
      <c r="CF2493" s="2"/>
      <c r="CG2493" s="2"/>
      <c r="CJ2493" s="2"/>
      <c r="CK2493" s="2"/>
      <c r="CL2493" s="2"/>
      <c r="CM2493" s="2"/>
      <c r="CR2493" s="2"/>
      <c r="CW2493" s="2"/>
      <c r="CX2493" s="2"/>
    </row>
    <row r="2494" spans="8:102" x14ac:dyDescent="0.2">
      <c r="H2494" s="2"/>
      <c r="I2494" s="2"/>
      <c r="J2494" s="2"/>
      <c r="K2494" s="2"/>
      <c r="N2494" s="2"/>
      <c r="O2494" s="2"/>
      <c r="P2494" s="2"/>
      <c r="Q2494" s="2"/>
      <c r="R2494" s="2"/>
      <c r="S2494" s="2"/>
      <c r="T2494" s="2"/>
      <c r="V2494" s="2"/>
      <c r="W2494" s="2"/>
      <c r="Y2494" s="2"/>
      <c r="AG2494" s="2"/>
      <c r="AJ2494" s="2"/>
      <c r="AK2494" s="2"/>
      <c r="AM2494" s="2"/>
      <c r="AO2494" s="2"/>
      <c r="AP2494" s="2"/>
      <c r="AS2494" s="2"/>
      <c r="AV2494" s="2"/>
      <c r="AX2494" s="2"/>
      <c r="AZ2494" s="2"/>
      <c r="BA2494" s="2"/>
      <c r="BB2494" s="2"/>
      <c r="BC2494" s="2"/>
      <c r="BE2494" s="2"/>
      <c r="BG2494" s="2"/>
      <c r="BH2494" s="2"/>
      <c r="BI2494" s="2"/>
      <c r="BJ2494" s="2"/>
      <c r="BL2494" s="2"/>
      <c r="BO2494" s="2"/>
      <c r="BP2494" s="2"/>
      <c r="BQ2494" s="2"/>
      <c r="BR2494" s="2"/>
      <c r="BS2494" s="2"/>
      <c r="BV2494" s="2"/>
      <c r="BW2494" s="2"/>
      <c r="BX2494" s="2"/>
      <c r="BY2494" s="2"/>
      <c r="BZ2494" s="2"/>
      <c r="CD2494" s="2"/>
      <c r="CE2494" s="2"/>
      <c r="CF2494" s="2"/>
      <c r="CG2494" s="2"/>
      <c r="CJ2494" s="2"/>
      <c r="CK2494" s="2"/>
      <c r="CL2494" s="2"/>
      <c r="CM2494" s="2"/>
      <c r="CR2494" s="2"/>
      <c r="CW2494" s="2"/>
      <c r="CX2494" s="2"/>
    </row>
    <row r="2495" spans="8:102" x14ac:dyDescent="0.2">
      <c r="H2495" s="2"/>
      <c r="I2495" s="2"/>
      <c r="J2495" s="2"/>
      <c r="K2495" s="2"/>
      <c r="N2495" s="2"/>
      <c r="O2495" s="2"/>
      <c r="P2495" s="2"/>
      <c r="Q2495" s="2"/>
      <c r="R2495" s="2"/>
      <c r="S2495" s="2"/>
      <c r="T2495" s="2"/>
      <c r="V2495" s="2"/>
      <c r="W2495" s="2"/>
      <c r="Y2495" s="2"/>
      <c r="AG2495" s="2"/>
      <c r="AJ2495" s="2"/>
      <c r="AK2495" s="2"/>
      <c r="AM2495" s="2"/>
      <c r="AO2495" s="2"/>
      <c r="AP2495" s="2"/>
      <c r="AS2495" s="2"/>
      <c r="AV2495" s="2"/>
      <c r="AX2495" s="2"/>
      <c r="AZ2495" s="2"/>
      <c r="BA2495" s="2"/>
      <c r="BB2495" s="2"/>
      <c r="BC2495" s="2"/>
      <c r="BE2495" s="2"/>
      <c r="BG2495" s="2"/>
      <c r="BH2495" s="2"/>
      <c r="BI2495" s="2"/>
      <c r="BJ2495" s="2"/>
      <c r="BL2495" s="2"/>
      <c r="BO2495" s="2"/>
      <c r="BP2495" s="2"/>
      <c r="BQ2495" s="2"/>
      <c r="BR2495" s="2"/>
      <c r="BS2495" s="2"/>
      <c r="BV2495" s="2"/>
      <c r="BW2495" s="2"/>
      <c r="BX2495" s="2"/>
      <c r="BY2495" s="2"/>
      <c r="BZ2495" s="2"/>
      <c r="CD2495" s="2"/>
      <c r="CE2495" s="2"/>
      <c r="CF2495" s="2"/>
      <c r="CG2495" s="2"/>
      <c r="CJ2495" s="2"/>
      <c r="CK2495" s="2"/>
      <c r="CL2495" s="2"/>
      <c r="CM2495" s="2"/>
      <c r="CR2495" s="2"/>
      <c r="CW2495" s="2"/>
      <c r="CX2495" s="2"/>
    </row>
    <row r="2496" spans="8:102" x14ac:dyDescent="0.2">
      <c r="H2496" s="2"/>
      <c r="O2496" s="2"/>
      <c r="S2496" s="2"/>
      <c r="T2496" s="2"/>
      <c r="V2496" s="2"/>
      <c r="Y2496" s="2"/>
      <c r="AG2496" s="2"/>
      <c r="AJ2496" s="2"/>
      <c r="AK2496" s="2"/>
      <c r="AM2496" s="2"/>
      <c r="AO2496" s="2"/>
      <c r="AP2496" s="2"/>
      <c r="AS2496" s="2"/>
      <c r="AV2496" s="2"/>
      <c r="AX2496" s="2"/>
      <c r="AZ2496" s="2"/>
      <c r="BA2496" s="2"/>
      <c r="BB2496" s="2"/>
      <c r="BC2496" s="2"/>
      <c r="BE2496" s="2"/>
      <c r="BG2496" s="2"/>
      <c r="BH2496" s="2"/>
      <c r="BI2496" s="2"/>
      <c r="BJ2496" s="2"/>
      <c r="BL2496" s="2"/>
      <c r="BO2496" s="2"/>
      <c r="BP2496" s="2"/>
      <c r="BQ2496" s="2"/>
      <c r="BR2496" s="2"/>
      <c r="BS2496" s="2"/>
      <c r="BV2496" s="2"/>
      <c r="BW2496" s="2"/>
      <c r="BX2496" s="2"/>
      <c r="BY2496" s="2"/>
      <c r="BZ2496" s="2"/>
      <c r="CD2496" s="2"/>
      <c r="CE2496" s="2"/>
      <c r="CF2496" s="2"/>
      <c r="CG2496" s="2"/>
      <c r="CJ2496" s="2"/>
      <c r="CK2496" s="2"/>
      <c r="CL2496" s="2"/>
      <c r="CM2496" s="2"/>
      <c r="CR2496" s="2"/>
      <c r="CW2496" s="2"/>
      <c r="CX2496" s="2"/>
    </row>
    <row r="2497" spans="8:128" x14ac:dyDescent="0.2">
      <c r="H2497" s="2"/>
      <c r="S2497" s="2"/>
      <c r="T2497" s="2"/>
      <c r="V2497" s="2"/>
      <c r="Y2497" s="2"/>
      <c r="AG2497" s="2"/>
      <c r="AJ2497" s="2"/>
      <c r="AK2497" s="2"/>
      <c r="AM2497" s="2"/>
      <c r="AO2497" s="2"/>
      <c r="AP2497" s="2"/>
      <c r="AS2497" s="2"/>
      <c r="AV2497" s="2"/>
      <c r="AX2497" s="2"/>
      <c r="AZ2497" s="2"/>
      <c r="BA2497" s="2"/>
      <c r="BB2497" s="2"/>
      <c r="BC2497" s="2"/>
      <c r="BE2497" s="2"/>
      <c r="BG2497" s="2"/>
      <c r="BH2497" s="2"/>
      <c r="BI2497" s="2"/>
      <c r="BJ2497" s="2"/>
      <c r="BL2497" s="2"/>
      <c r="BO2497" s="2"/>
      <c r="BP2497" s="2"/>
      <c r="BQ2497" s="2"/>
      <c r="BR2497" s="2"/>
      <c r="BS2497" s="2"/>
      <c r="BV2497" s="2"/>
      <c r="BW2497" s="2"/>
      <c r="BX2497" s="2"/>
      <c r="BY2497" s="2"/>
      <c r="BZ2497" s="2"/>
      <c r="CD2497" s="2"/>
      <c r="CE2497" s="2"/>
      <c r="CF2497" s="2"/>
      <c r="CG2497" s="2"/>
      <c r="CJ2497" s="2"/>
      <c r="CK2497" s="2"/>
      <c r="CL2497" s="2"/>
      <c r="CM2497" s="2"/>
      <c r="CR2497" s="2"/>
      <c r="CW2497" s="2"/>
      <c r="CX2497" s="2"/>
    </row>
    <row r="2498" spans="8:128" x14ac:dyDescent="0.2">
      <c r="S2498" s="2"/>
      <c r="T2498" s="2"/>
      <c r="V2498" s="2"/>
      <c r="Y2498" s="2"/>
      <c r="AG2498" s="2"/>
      <c r="AJ2498" s="2"/>
      <c r="AK2498" s="2"/>
      <c r="AM2498" s="2"/>
      <c r="AO2498" s="2"/>
      <c r="AP2498" s="2"/>
      <c r="AS2498" s="2"/>
      <c r="AV2498" s="2"/>
      <c r="AX2498" s="2"/>
      <c r="AZ2498" s="2"/>
      <c r="BA2498" s="2"/>
      <c r="BB2498" s="2"/>
      <c r="BC2498" s="2"/>
      <c r="BE2498" s="2"/>
      <c r="BG2498" s="2"/>
      <c r="BH2498" s="2"/>
      <c r="BJ2498" s="2"/>
      <c r="BL2498" s="2"/>
      <c r="BO2498" s="2"/>
      <c r="BP2498" s="2"/>
      <c r="BQ2498" s="2"/>
      <c r="BS2498" s="2"/>
      <c r="BV2498" s="2"/>
      <c r="BW2498" s="2"/>
      <c r="BX2498" s="2"/>
      <c r="BY2498" s="2"/>
      <c r="BZ2498" s="2"/>
      <c r="CD2498" s="2"/>
      <c r="CE2498" s="2"/>
      <c r="CF2498" s="2"/>
      <c r="CG2498" s="2"/>
      <c r="CJ2498" s="2"/>
      <c r="CK2498" s="2"/>
      <c r="CL2498" s="2"/>
      <c r="CM2498" s="2"/>
      <c r="CR2498" s="2"/>
      <c r="CW2498" s="2"/>
      <c r="CX2498" s="2"/>
    </row>
    <row r="2499" spans="8:128" x14ac:dyDescent="0.2">
      <c r="S2499" s="2"/>
      <c r="T2499" s="2"/>
      <c r="V2499" s="2"/>
      <c r="Y2499" s="2"/>
      <c r="AG2499" s="2"/>
      <c r="AJ2499" s="2"/>
      <c r="AK2499" s="2"/>
      <c r="AM2499" s="2"/>
      <c r="AO2499" s="2"/>
      <c r="AP2499" s="2"/>
      <c r="AZ2499" s="2"/>
      <c r="BA2499" s="2"/>
      <c r="BH2499" s="2"/>
      <c r="BO2499" s="2"/>
      <c r="BP2499" s="2"/>
      <c r="CD2499" s="2"/>
      <c r="CE2499" s="2"/>
      <c r="CF2499" s="2"/>
      <c r="CW2499" s="2"/>
      <c r="CX2499" s="2"/>
    </row>
    <row r="2500" spans="8:128" x14ac:dyDescent="0.2">
      <c r="AG2500" s="2"/>
      <c r="AK2500" s="2"/>
      <c r="AM2500" s="2"/>
      <c r="AP2500" s="2"/>
      <c r="AZ2500" s="2"/>
      <c r="BA2500" s="2"/>
      <c r="BO2500" s="2"/>
      <c r="BP2500" s="2"/>
      <c r="CD2500" s="2"/>
      <c r="CE2500" s="2"/>
      <c r="CF2500" s="2"/>
      <c r="CW2500" s="2"/>
    </row>
    <row r="2501" spans="8:128" x14ac:dyDescent="0.2">
      <c r="H2501" s="47"/>
      <c r="I2501" s="47"/>
      <c r="J2501" s="47"/>
      <c r="K2501" s="47"/>
      <c r="L2501" s="47"/>
      <c r="M2501" s="47"/>
      <c r="N2501" s="47"/>
      <c r="O2501" s="47"/>
      <c r="P2501" s="47"/>
      <c r="Q2501" s="47"/>
      <c r="R2501" s="47"/>
      <c r="S2501" s="47"/>
      <c r="T2501" s="47"/>
      <c r="U2501" s="47"/>
      <c r="V2501" s="47"/>
      <c r="W2501" s="47"/>
      <c r="X2501" s="47"/>
      <c r="Y2501" s="47"/>
      <c r="Z2501" s="47"/>
      <c r="AA2501" s="47"/>
      <c r="AB2501" s="47"/>
      <c r="AC2501" s="47"/>
      <c r="AD2501" s="47"/>
      <c r="AE2501" s="47"/>
      <c r="AF2501" s="47"/>
      <c r="AG2501" s="47"/>
      <c r="AH2501" s="47"/>
      <c r="AI2501" s="47"/>
      <c r="AJ2501" s="47"/>
      <c r="AK2501" s="47"/>
      <c r="AL2501" s="47"/>
      <c r="AM2501" s="47"/>
      <c r="AN2501" s="47"/>
      <c r="AO2501" s="47"/>
      <c r="AP2501" s="47"/>
      <c r="AQ2501" s="47"/>
      <c r="AR2501" s="47"/>
      <c r="AS2501" s="47"/>
      <c r="AT2501" s="47"/>
      <c r="AU2501" s="47"/>
      <c r="AV2501" s="47"/>
      <c r="AW2501" s="47"/>
      <c r="AX2501" s="47"/>
      <c r="AY2501" s="47"/>
      <c r="AZ2501" s="47"/>
      <c r="BA2501" s="47"/>
      <c r="BB2501" s="47"/>
      <c r="BC2501" s="47"/>
      <c r="BD2501" s="47"/>
      <c r="BE2501" s="47"/>
      <c r="BF2501" s="47"/>
      <c r="BG2501" s="47"/>
      <c r="BH2501" s="47"/>
      <c r="BI2501" s="47"/>
      <c r="BJ2501" s="47"/>
      <c r="BK2501" s="47"/>
      <c r="BL2501" s="47"/>
      <c r="BM2501" s="47"/>
      <c r="BN2501" s="47"/>
      <c r="BO2501" s="47"/>
      <c r="BP2501" s="47"/>
      <c r="BQ2501" s="47"/>
      <c r="BR2501" s="47"/>
      <c r="BS2501" s="47"/>
      <c r="BT2501" s="47"/>
      <c r="BU2501" s="47"/>
      <c r="BV2501" s="47"/>
      <c r="BW2501" s="47"/>
      <c r="BX2501" s="47"/>
      <c r="BY2501" s="47"/>
      <c r="BZ2501" s="47"/>
      <c r="CA2501" s="47"/>
      <c r="CB2501" s="47"/>
      <c r="CC2501" s="47"/>
      <c r="CD2501" s="47"/>
      <c r="CE2501" s="47"/>
      <c r="CF2501" s="47"/>
      <c r="CG2501" s="47"/>
      <c r="CH2501" s="47"/>
      <c r="CI2501" s="47"/>
      <c r="CJ2501" s="47"/>
      <c r="CK2501" s="47"/>
      <c r="CL2501" s="47"/>
      <c r="CM2501" s="47"/>
      <c r="CN2501" s="47"/>
      <c r="CO2501" s="47"/>
      <c r="CP2501" s="47"/>
      <c r="CQ2501" s="47"/>
      <c r="CR2501" s="47"/>
      <c r="CS2501" s="47"/>
      <c r="CT2501" s="47"/>
      <c r="CU2501" s="47"/>
      <c r="CV2501" s="47"/>
      <c r="CW2501" s="47"/>
      <c r="CX2501" s="47"/>
      <c r="CY2501" s="47">
        <f t="shared" ref="CY2501:DG2501" si="8">SUM(CY2481:CY2500)</f>
        <v>0</v>
      </c>
      <c r="CZ2501" s="47">
        <f t="shared" si="8"/>
        <v>0</v>
      </c>
      <c r="DA2501" s="47">
        <f t="shared" si="8"/>
        <v>0</v>
      </c>
      <c r="DB2501" s="47">
        <f t="shared" si="8"/>
        <v>0</v>
      </c>
      <c r="DC2501" s="47">
        <f t="shared" si="8"/>
        <v>0</v>
      </c>
      <c r="DD2501" s="47">
        <f t="shared" si="8"/>
        <v>0</v>
      </c>
      <c r="DE2501" s="47">
        <f t="shared" si="8"/>
        <v>0</v>
      </c>
      <c r="DF2501" s="47">
        <f t="shared" si="8"/>
        <v>0</v>
      </c>
      <c r="DG2501" s="47">
        <f t="shared" si="8"/>
        <v>0</v>
      </c>
      <c r="DH2501" s="47"/>
      <c r="DI2501" s="47"/>
      <c r="DJ2501" s="47"/>
      <c r="DK2501" s="47"/>
      <c r="DL2501" s="47"/>
      <c r="DM2501" s="47"/>
      <c r="DN2501" s="47"/>
      <c r="DO2501" s="47"/>
      <c r="DP2501" s="47"/>
      <c r="DQ2501" s="47"/>
      <c r="DR2501" s="47"/>
      <c r="DS2501" s="47"/>
      <c r="DT2501" s="47"/>
      <c r="DU2501" s="47"/>
      <c r="DV2501" s="47"/>
      <c r="DW2501" s="47"/>
      <c r="DX2501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1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5"/>
  <sheetViews>
    <sheetView showGridLines="0" topLeftCell="A7" zoomScale="120" zoomScaleNormal="120" workbookViewId="0">
      <selection activeCell="B27" sqref="B27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129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202" t="s">
        <v>169</v>
      </c>
      <c r="B7" s="74"/>
      <c r="C7" s="74"/>
      <c r="D7" s="74"/>
      <c r="E7" s="74"/>
      <c r="F7" s="74"/>
    </row>
    <row r="8" spans="1:6" ht="13.5" thickBot="1" x14ac:dyDescent="0.25">
      <c r="A8" s="21"/>
      <c r="B8" s="21"/>
      <c r="C8" s="21"/>
      <c r="D8" s="171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72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73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SUM(C12+C15+C17)</f>
        <v>16804.924999999999</v>
      </c>
      <c r="D11" s="174">
        <f>SUM(D12+D15+D17)</f>
        <v>5359.125</v>
      </c>
      <c r="E11" s="174">
        <f>SUM(E12+E15+E17)</f>
        <v>0</v>
      </c>
      <c r="F11" s="174">
        <f>SUM(F12+F15+F17)</f>
        <v>22164.05</v>
      </c>
    </row>
    <row r="12" spans="1:6" x14ac:dyDescent="0.2">
      <c r="A12" s="30">
        <v>511</v>
      </c>
      <c r="B12" s="31" t="s">
        <v>153</v>
      </c>
      <c r="C12" s="163">
        <f>SUM(C13:C14)</f>
        <v>14677.55</v>
      </c>
      <c r="D12" s="163">
        <f>SUM(D13:D14)</f>
        <v>4650</v>
      </c>
      <c r="E12" s="163">
        <f>SUM(E13:E14)</f>
        <v>0</v>
      </c>
      <c r="F12" s="163">
        <f>SUM(F13:F14)</f>
        <v>19327.55</v>
      </c>
    </row>
    <row r="13" spans="1:6" x14ac:dyDescent="0.2">
      <c r="A13" s="32">
        <v>51101</v>
      </c>
      <c r="B13" s="33" t="s">
        <v>72</v>
      </c>
      <c r="C13" s="164">
        <f>F13-D13</f>
        <v>13950</v>
      </c>
      <c r="D13" s="164">
        <f>[1]Sindicatura!$I$14*3</f>
        <v>4650</v>
      </c>
      <c r="E13" s="164"/>
      <c r="F13" s="164">
        <f>+[2]Sindicatura!$L$14</f>
        <v>18600</v>
      </c>
    </row>
    <row r="14" spans="1:6" x14ac:dyDescent="0.2">
      <c r="A14" s="32">
        <v>51103</v>
      </c>
      <c r="B14" s="38" t="s">
        <v>73</v>
      </c>
      <c r="C14" s="164">
        <f>+[2]Sindicatura!$M$14</f>
        <v>727.55</v>
      </c>
      <c r="D14" s="164"/>
      <c r="E14" s="164"/>
      <c r="F14" s="164">
        <f t="shared" ref="F14" si="0">SUM(C14:E14)</f>
        <v>727.55</v>
      </c>
    </row>
    <row r="15" spans="1:6" x14ac:dyDescent="0.2">
      <c r="A15" s="30">
        <v>514</v>
      </c>
      <c r="B15" s="29" t="s">
        <v>76</v>
      </c>
      <c r="C15" s="163">
        <f>SUM(C16:C16)</f>
        <v>1185.75</v>
      </c>
      <c r="D15" s="163">
        <f>SUM(D16:D16)</f>
        <v>395.25</v>
      </c>
      <c r="E15" s="163">
        <f>SUM(E16:E16)</f>
        <v>0</v>
      </c>
      <c r="F15" s="163">
        <f>SUM(F16:F16)</f>
        <v>1581</v>
      </c>
    </row>
    <row r="16" spans="1:6" x14ac:dyDescent="0.2">
      <c r="A16" s="35">
        <v>51401</v>
      </c>
      <c r="B16" s="38" t="s">
        <v>77</v>
      </c>
      <c r="C16" s="164">
        <f>F16-D16</f>
        <v>1185.75</v>
      </c>
      <c r="D16" s="164">
        <v>395.25</v>
      </c>
      <c r="E16" s="164"/>
      <c r="F16" s="164">
        <f>+[2]Sindicatura!$L$18+[2]Sindicatura!$L$20</f>
        <v>1581</v>
      </c>
    </row>
    <row r="17" spans="1:7" x14ac:dyDescent="0.2">
      <c r="A17" s="30">
        <v>515</v>
      </c>
      <c r="B17" s="37" t="s">
        <v>78</v>
      </c>
      <c r="C17" s="163">
        <f>SUM(C18:C18)</f>
        <v>941.625</v>
      </c>
      <c r="D17" s="163">
        <f>SUM(D18:D18)</f>
        <v>313.875</v>
      </c>
      <c r="E17" s="163">
        <f>SUM(E18:E18)</f>
        <v>0</v>
      </c>
      <c r="F17" s="163">
        <f>SUM(F18:F18)</f>
        <v>1255.5</v>
      </c>
    </row>
    <row r="18" spans="1:7" x14ac:dyDescent="0.2">
      <c r="A18" s="35">
        <v>51501</v>
      </c>
      <c r="B18" s="38" t="s">
        <v>77</v>
      </c>
      <c r="C18" s="164">
        <f>F18-D18</f>
        <v>941.625</v>
      </c>
      <c r="D18" s="164">
        <f>[1]Sindicatura!$J$14*3</f>
        <v>313.875</v>
      </c>
      <c r="E18" s="164"/>
      <c r="F18" s="164">
        <f>+[2]Sindicatura!$L$19</f>
        <v>1255.5</v>
      </c>
    </row>
    <row r="19" spans="1:7" x14ac:dyDescent="0.2">
      <c r="A19" s="30">
        <v>54</v>
      </c>
      <c r="B19" s="37" t="s">
        <v>80</v>
      </c>
      <c r="C19" s="51">
        <f>SUM(C20+C26+C28)</f>
        <v>985</v>
      </c>
      <c r="D19" s="51">
        <f t="shared" ref="D19:F19" si="1">SUM(D20+D26+D28)</f>
        <v>550</v>
      </c>
      <c r="E19" s="51">
        <f t="shared" si="1"/>
        <v>0</v>
      </c>
      <c r="F19" s="51">
        <f t="shared" si="1"/>
        <v>1535</v>
      </c>
    </row>
    <row r="20" spans="1:7" x14ac:dyDescent="0.2">
      <c r="A20" s="30">
        <v>541</v>
      </c>
      <c r="B20" s="37" t="s">
        <v>154</v>
      </c>
      <c r="C20" s="51">
        <f>SUM(C21:C25)</f>
        <v>335</v>
      </c>
      <c r="D20" s="51">
        <f>SUM(D21:D25)</f>
        <v>0</v>
      </c>
      <c r="E20" s="51">
        <f>SUM(E21:E25)</f>
        <v>0</v>
      </c>
      <c r="F20" s="51">
        <f>SUM(F21:F25)</f>
        <v>335</v>
      </c>
      <c r="G20" s="39"/>
    </row>
    <row r="21" spans="1:7" x14ac:dyDescent="0.2">
      <c r="A21" s="35">
        <v>54105</v>
      </c>
      <c r="B21" s="38" t="s">
        <v>84</v>
      </c>
      <c r="C21" s="52">
        <v>60</v>
      </c>
      <c r="D21" s="52"/>
      <c r="E21" s="52"/>
      <c r="F21" s="52">
        <f>SUM(C21:E21)</f>
        <v>60</v>
      </c>
      <c r="G21" s="40"/>
    </row>
    <row r="22" spans="1:7" x14ac:dyDescent="0.2">
      <c r="A22" s="35">
        <v>54114</v>
      </c>
      <c r="B22" s="38" t="s">
        <v>88</v>
      </c>
      <c r="C22" s="52">
        <v>50</v>
      </c>
      <c r="D22" s="52"/>
      <c r="E22" s="52"/>
      <c r="F22" s="52">
        <f t="shared" ref="F22:F36" si="2">SUM(C22:E22)</f>
        <v>50</v>
      </c>
      <c r="G22" s="40"/>
    </row>
    <row r="23" spans="1:7" x14ac:dyDescent="0.2">
      <c r="A23" s="35">
        <v>54115</v>
      </c>
      <c r="B23" s="38" t="s">
        <v>89</v>
      </c>
      <c r="C23" s="52">
        <v>75</v>
      </c>
      <c r="D23" s="52"/>
      <c r="E23" s="52"/>
      <c r="F23" s="52">
        <f t="shared" si="2"/>
        <v>75</v>
      </c>
      <c r="G23" s="40"/>
    </row>
    <row r="24" spans="1:7" x14ac:dyDescent="0.2">
      <c r="A24" s="35">
        <v>54118</v>
      </c>
      <c r="B24" s="38" t="s">
        <v>251</v>
      </c>
      <c r="C24" s="52">
        <v>50</v>
      </c>
      <c r="D24" s="52"/>
      <c r="E24" s="52"/>
      <c r="F24" s="52">
        <f t="shared" si="2"/>
        <v>50</v>
      </c>
      <c r="G24" s="40"/>
    </row>
    <row r="25" spans="1:7" x14ac:dyDescent="0.2">
      <c r="A25" s="35">
        <v>54199</v>
      </c>
      <c r="B25" s="38" t="s">
        <v>90</v>
      </c>
      <c r="C25" s="52">
        <v>100</v>
      </c>
      <c r="D25" s="52"/>
      <c r="E25" s="52"/>
      <c r="F25" s="52">
        <f t="shared" si="2"/>
        <v>100</v>
      </c>
      <c r="G25" s="40"/>
    </row>
    <row r="26" spans="1:7" x14ac:dyDescent="0.2">
      <c r="A26" s="30">
        <v>543</v>
      </c>
      <c r="B26" s="53" t="s">
        <v>155</v>
      </c>
      <c r="C26" s="51">
        <f>SUM(C27:C27)</f>
        <v>100</v>
      </c>
      <c r="D26" s="51">
        <f>SUM(D27:D27)</f>
        <v>0</v>
      </c>
      <c r="E26" s="51">
        <f>SUM(E27:E27)</f>
        <v>0</v>
      </c>
      <c r="F26" s="51">
        <f>SUM(F27:F27)</f>
        <v>100</v>
      </c>
      <c r="G26" s="39"/>
    </row>
    <row r="27" spans="1:7" x14ac:dyDescent="0.2">
      <c r="A27" s="35">
        <v>54301</v>
      </c>
      <c r="B27" s="38" t="s">
        <v>95</v>
      </c>
      <c r="C27" s="52">
        <v>100</v>
      </c>
      <c r="D27" s="52"/>
      <c r="E27" s="52"/>
      <c r="F27" s="52">
        <f t="shared" si="2"/>
        <v>100</v>
      </c>
      <c r="G27" s="40"/>
    </row>
    <row r="28" spans="1:7" x14ac:dyDescent="0.2">
      <c r="A28" s="28">
        <v>544</v>
      </c>
      <c r="B28" s="29" t="s">
        <v>156</v>
      </c>
      <c r="C28" s="50">
        <f>SUM(C29:C30)</f>
        <v>550</v>
      </c>
      <c r="D28" s="50">
        <f t="shared" ref="D28:F28" si="3">SUM(D29:D30)</f>
        <v>550</v>
      </c>
      <c r="E28" s="50">
        <f t="shared" si="3"/>
        <v>0</v>
      </c>
      <c r="F28" s="50">
        <f t="shared" si="3"/>
        <v>1100</v>
      </c>
      <c r="G28" s="41"/>
    </row>
    <row r="29" spans="1:7" x14ac:dyDescent="0.2">
      <c r="A29" s="35">
        <v>54401</v>
      </c>
      <c r="B29" s="38" t="s">
        <v>101</v>
      </c>
      <c r="C29" s="52">
        <v>50</v>
      </c>
      <c r="D29" s="52">
        <v>50</v>
      </c>
      <c r="E29" s="52"/>
      <c r="F29" s="52">
        <f t="shared" si="2"/>
        <v>100</v>
      </c>
      <c r="G29" s="40"/>
    </row>
    <row r="30" spans="1:7" x14ac:dyDescent="0.2">
      <c r="A30" s="35">
        <v>54402</v>
      </c>
      <c r="B30" s="38" t="s">
        <v>102</v>
      </c>
      <c r="C30" s="52">
        <v>500</v>
      </c>
      <c r="D30" s="52">
        <v>500</v>
      </c>
      <c r="E30" s="52"/>
      <c r="F30" s="52">
        <f t="shared" si="2"/>
        <v>1000</v>
      </c>
      <c r="G30" s="40"/>
    </row>
    <row r="31" spans="1:7" x14ac:dyDescent="0.2">
      <c r="A31" s="30">
        <v>55</v>
      </c>
      <c r="B31" s="37" t="s">
        <v>104</v>
      </c>
      <c r="C31" s="51">
        <f>SUM(C32)</f>
        <v>110</v>
      </c>
      <c r="D31" s="51">
        <f t="shared" ref="D31:F31" si="4">SUM(D32)</f>
        <v>0</v>
      </c>
      <c r="E31" s="51">
        <f t="shared" si="4"/>
        <v>0</v>
      </c>
      <c r="F31" s="51">
        <f t="shared" si="4"/>
        <v>110</v>
      </c>
      <c r="G31" s="39"/>
    </row>
    <row r="32" spans="1:7" x14ac:dyDescent="0.2">
      <c r="A32" s="30">
        <v>556</v>
      </c>
      <c r="B32" s="37" t="s">
        <v>158</v>
      </c>
      <c r="C32" s="51">
        <f>SUM(C33:C33)</f>
        <v>110</v>
      </c>
      <c r="D32" s="51">
        <f>SUM(D33:D33)</f>
        <v>0</v>
      </c>
      <c r="E32" s="51">
        <f>SUM(E33:E33)</f>
        <v>0</v>
      </c>
      <c r="F32" s="51">
        <f>SUM(F33:F33)</f>
        <v>110</v>
      </c>
      <c r="G32" s="40"/>
    </row>
    <row r="33" spans="1:7" x14ac:dyDescent="0.2">
      <c r="A33" s="35">
        <v>55601</v>
      </c>
      <c r="B33" s="192" t="s">
        <v>105</v>
      </c>
      <c r="C33" s="164">
        <v>110</v>
      </c>
      <c r="D33" s="52"/>
      <c r="E33" s="52"/>
      <c r="F33" s="52">
        <f t="shared" si="2"/>
        <v>110</v>
      </c>
      <c r="G33" s="40"/>
    </row>
    <row r="34" spans="1:7" x14ac:dyDescent="0.2">
      <c r="A34" s="30">
        <v>61</v>
      </c>
      <c r="B34" s="37" t="s">
        <v>256</v>
      </c>
      <c r="C34" s="51">
        <f>SUM(C35:C35)</f>
        <v>300</v>
      </c>
      <c r="D34" s="51">
        <f>SUM(D35:D35)</f>
        <v>0</v>
      </c>
      <c r="E34" s="51">
        <f>SUM(E35:E35)</f>
        <v>0</v>
      </c>
      <c r="F34" s="51">
        <f>SUM(F35:F35)</f>
        <v>300</v>
      </c>
      <c r="G34" s="40"/>
    </row>
    <row r="35" spans="1:7" x14ac:dyDescent="0.2">
      <c r="A35" s="30">
        <v>611</v>
      </c>
      <c r="B35" s="37" t="s">
        <v>163</v>
      </c>
      <c r="C35" s="51">
        <f>SUM(C36)</f>
        <v>300</v>
      </c>
      <c r="D35" s="51">
        <f t="shared" ref="D35:F35" si="5">SUM(D36)</f>
        <v>0</v>
      </c>
      <c r="E35" s="51">
        <f t="shared" si="5"/>
        <v>0</v>
      </c>
      <c r="F35" s="51">
        <f t="shared" si="5"/>
        <v>300</v>
      </c>
      <c r="G35" s="40"/>
    </row>
    <row r="36" spans="1:7" x14ac:dyDescent="0.2">
      <c r="A36" s="35">
        <v>61101</v>
      </c>
      <c r="B36" s="38" t="s">
        <v>112</v>
      </c>
      <c r="C36" s="52">
        <v>300</v>
      </c>
      <c r="D36" s="52"/>
      <c r="E36" s="52"/>
      <c r="F36" s="52">
        <f t="shared" si="2"/>
        <v>300</v>
      </c>
      <c r="G36" s="40"/>
    </row>
    <row r="37" spans="1:7" x14ac:dyDescent="0.2">
      <c r="A37" s="35"/>
      <c r="B37" s="37" t="s">
        <v>119</v>
      </c>
      <c r="C37" s="51">
        <f>C11+C19+C31+C34</f>
        <v>18199.924999999999</v>
      </c>
      <c r="D37" s="51">
        <f>D11+D19+D31+D34</f>
        <v>5909.125</v>
      </c>
      <c r="E37" s="51">
        <f>E11+E19+E31+E34</f>
        <v>0</v>
      </c>
      <c r="F37" s="51">
        <f>F11+F19+F31+F34</f>
        <v>24109.05</v>
      </c>
      <c r="G37" s="40"/>
    </row>
    <row r="38" spans="1:7" x14ac:dyDescent="0.2">
      <c r="A38" s="35"/>
      <c r="B38" s="38"/>
      <c r="C38" s="52"/>
      <c r="D38" s="52"/>
      <c r="E38" s="52"/>
      <c r="F38" s="52"/>
      <c r="G38" s="40"/>
    </row>
    <row r="39" spans="1:7" x14ac:dyDescent="0.2">
      <c r="A39" s="30"/>
      <c r="B39" s="37" t="s">
        <v>120</v>
      </c>
      <c r="C39" s="51">
        <f>SUM(C11+C19+C31+C34)</f>
        <v>18199.924999999999</v>
      </c>
      <c r="D39" s="51">
        <f>SUM(D11+D19+D31+D34)</f>
        <v>5909.125</v>
      </c>
      <c r="E39" s="51">
        <f>SUM(E11+E19+E31+E34)</f>
        <v>0</v>
      </c>
      <c r="F39" s="51">
        <f>SUM(F11+F19+F31+F34)</f>
        <v>24109.05</v>
      </c>
      <c r="G39" s="54"/>
    </row>
    <row r="40" spans="1:7" x14ac:dyDescent="0.2">
      <c r="A40" s="30"/>
      <c r="B40" s="37" t="s">
        <v>121</v>
      </c>
      <c r="C40" s="51">
        <f>SUM(C12+C15+C17+C20+C26+C28+C32+C35)</f>
        <v>18199.924999999999</v>
      </c>
      <c r="D40" s="51">
        <f t="shared" ref="D40:F40" si="6">SUM(D12+D15+D17+D20+D26+D28+D32+D35)</f>
        <v>5909.125</v>
      </c>
      <c r="E40" s="51">
        <f t="shared" si="6"/>
        <v>0</v>
      </c>
      <c r="F40" s="51">
        <f t="shared" si="6"/>
        <v>24109.05</v>
      </c>
      <c r="G40" s="54"/>
    </row>
    <row r="41" spans="1:7" x14ac:dyDescent="0.2">
      <c r="A41" s="30"/>
      <c r="B41" s="37" t="s">
        <v>122</v>
      </c>
      <c r="C41" s="51">
        <f>SUM(C13+C14+C16+C18+C21+C22+C23+C24+C25+C27+C29+C30+C33+C36)</f>
        <v>18199.924999999999</v>
      </c>
      <c r="D41" s="51">
        <f t="shared" ref="D41:F41" si="7">SUM(D13+D14+D16+D18+D21+D22+D23+D24+D25+D27+D29+D30+D33+D36)</f>
        <v>5909.125</v>
      </c>
      <c r="E41" s="51">
        <f t="shared" si="7"/>
        <v>0</v>
      </c>
      <c r="F41" s="51">
        <f t="shared" si="7"/>
        <v>24109.05</v>
      </c>
      <c r="G41" s="186"/>
    </row>
    <row r="42" spans="1:7" x14ac:dyDescent="0.2">
      <c r="A42" s="42"/>
      <c r="G42" s="40"/>
    </row>
    <row r="43" spans="1:7" x14ac:dyDescent="0.2">
      <c r="G43" s="40"/>
    </row>
    <row r="44" spans="1:7" x14ac:dyDescent="0.2">
      <c r="G44" s="40"/>
    </row>
    <row r="45" spans="1:7" x14ac:dyDescent="0.2">
      <c r="G45" s="40"/>
    </row>
    <row r="46" spans="1:7" x14ac:dyDescent="0.2">
      <c r="G46" s="40"/>
    </row>
    <row r="47" spans="1:7" x14ac:dyDescent="0.2">
      <c r="G47" s="40"/>
    </row>
    <row r="48" spans="1:7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83" ht="15" customHeight="1" x14ac:dyDescent="0.2"/>
    <row r="1090" spans="7:7" x14ac:dyDescent="0.2">
      <c r="G1090" s="43"/>
    </row>
    <row r="1091" spans="7:7" x14ac:dyDescent="0.2">
      <c r="G1091" s="2"/>
    </row>
    <row r="1092" spans="7:7" x14ac:dyDescent="0.2">
      <c r="G1092" s="2"/>
    </row>
    <row r="1093" spans="7:7" x14ac:dyDescent="0.2">
      <c r="G1093" s="2"/>
    </row>
    <row r="1094" spans="7:7" x14ac:dyDescent="0.2">
      <c r="G1094" s="2"/>
    </row>
    <row r="1095" spans="7:7" x14ac:dyDescent="0.2">
      <c r="G1095" s="44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2"/>
    </row>
    <row r="1107" spans="7:7" x14ac:dyDescent="0.2">
      <c r="G1107" s="2"/>
    </row>
    <row r="1108" spans="7:7" x14ac:dyDescent="0.2">
      <c r="G1108" s="45"/>
    </row>
    <row r="1109" spans="7:7" x14ac:dyDescent="0.2">
      <c r="G1109" s="46"/>
    </row>
    <row r="1110" spans="7:7" x14ac:dyDescent="0.2">
      <c r="G1110" s="45"/>
    </row>
    <row r="1111" spans="7:7" x14ac:dyDescent="0.2">
      <c r="G1111" s="47"/>
    </row>
    <row r="1112" spans="7:7" x14ac:dyDescent="0.2">
      <c r="G1112" s="40"/>
    </row>
    <row r="1113" spans="7:7" x14ac:dyDescent="0.2">
      <c r="G1113" s="39"/>
    </row>
    <row r="1114" spans="7:7" x14ac:dyDescent="0.2">
      <c r="G1114" s="40"/>
    </row>
    <row r="1115" spans="7:7" x14ac:dyDescent="0.2">
      <c r="G1115" s="40"/>
    </row>
    <row r="1116" spans="7:7" x14ac:dyDescent="0.2">
      <c r="G1116" s="40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1121" spans="7:7" x14ac:dyDescent="0.2">
      <c r="G1121" s="39"/>
    </row>
    <row r="1122" spans="7:7" x14ac:dyDescent="0.2">
      <c r="G1122" s="39"/>
    </row>
    <row r="2464" spans="8:102" ht="11.1" customHeight="1" x14ac:dyDescent="0.2">
      <c r="H2464" s="43"/>
      <c r="I2464" s="43"/>
      <c r="J2464" s="43"/>
      <c r="K2464" s="43"/>
      <c r="L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Z2464" s="43"/>
      <c r="BA2464" s="43"/>
      <c r="BB2464" s="43"/>
      <c r="BC2464" s="43"/>
      <c r="BD2464" s="43"/>
      <c r="BE2464" s="43"/>
      <c r="BG2464" s="43"/>
      <c r="BH2464" s="43"/>
      <c r="BI2464" s="43"/>
      <c r="BJ2464" s="43"/>
      <c r="BK2464" s="43"/>
      <c r="BL2464" s="43"/>
      <c r="BN2464" s="43"/>
      <c r="BO2464" s="43"/>
      <c r="BP2464" s="43"/>
      <c r="BQ2464" s="43"/>
      <c r="BR2464" s="43"/>
      <c r="BS2464" s="43"/>
      <c r="BU2464" s="43"/>
      <c r="BV2464" s="43"/>
      <c r="BW2464" s="43"/>
      <c r="BX2464" s="43"/>
      <c r="BY2464" s="43"/>
      <c r="BZ2464" s="43"/>
      <c r="CB2464" s="43"/>
      <c r="CC2464" s="43"/>
      <c r="CD2464" s="43"/>
      <c r="CE2464" s="43"/>
      <c r="CF2464" s="43"/>
      <c r="CG2464" s="43"/>
      <c r="CI2464" s="43"/>
      <c r="CJ2464" s="43"/>
      <c r="CK2464" s="43"/>
      <c r="CL2464" s="43"/>
      <c r="CM2464" s="43"/>
      <c r="CN2464" s="43"/>
      <c r="CP2464" s="43"/>
      <c r="CQ2464" s="43"/>
      <c r="CR2464" s="43"/>
      <c r="CS2464" s="43"/>
      <c r="CT2464" s="43"/>
      <c r="CU2464" s="43"/>
      <c r="CW2464" s="43"/>
      <c r="CX2464" s="43"/>
    </row>
    <row r="2465" spans="8:102" ht="11.1" customHeight="1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Z2465" s="2"/>
      <c r="BA2465" s="2"/>
      <c r="BB2465" s="2"/>
      <c r="BC2465" s="2"/>
      <c r="BD2465" s="2"/>
      <c r="BE2465" s="2"/>
      <c r="BG2465" s="2"/>
      <c r="BH2465" s="2"/>
      <c r="BI2465" s="2"/>
      <c r="BJ2465" s="2"/>
      <c r="BK2465" s="2"/>
      <c r="BL2465" s="2"/>
      <c r="BN2465" s="2"/>
      <c r="BO2465" s="2"/>
      <c r="BP2465" s="2"/>
      <c r="BQ2465" s="2"/>
      <c r="BR2465" s="2"/>
      <c r="BS2465" s="2"/>
      <c r="BU2465" s="2"/>
      <c r="BV2465" s="2"/>
      <c r="BW2465" s="2"/>
      <c r="BX2465" s="2"/>
      <c r="BY2465" s="2"/>
      <c r="BZ2465" s="2"/>
      <c r="CB2465" s="2"/>
      <c r="CC2465" s="2"/>
      <c r="CD2465" s="2"/>
      <c r="CE2465" s="2"/>
      <c r="CF2465" s="2"/>
      <c r="CG2465" s="2"/>
      <c r="CI2465" s="2"/>
      <c r="CJ2465" s="2"/>
      <c r="CK2465" s="2"/>
      <c r="CL2465" s="2"/>
      <c r="CM2465" s="2"/>
      <c r="CN2465" s="2"/>
      <c r="CP2465" s="2"/>
      <c r="CQ2465" s="2"/>
      <c r="CR2465" s="2"/>
      <c r="CS2465" s="2"/>
      <c r="CT2465" s="2"/>
      <c r="CU2465" s="2"/>
      <c r="CW2465" s="2"/>
      <c r="CX2465" s="2"/>
    </row>
    <row r="2466" spans="8:102" ht="11.1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Q2466" s="2"/>
      <c r="AR2466" s="2"/>
      <c r="AS2466" s="2"/>
      <c r="AT2466" s="2"/>
      <c r="AV2466" s="2"/>
      <c r="AX2466" s="2"/>
      <c r="AZ2466" s="2"/>
      <c r="BA2466" s="2"/>
      <c r="BB2466" s="2"/>
      <c r="BC2466" s="2"/>
      <c r="BD2466" s="2"/>
      <c r="BE2466" s="2"/>
      <c r="BG2466" s="2"/>
      <c r="BH2466" s="2"/>
      <c r="BI2466" s="2"/>
      <c r="BJ2466" s="2"/>
      <c r="BL2466" s="2"/>
      <c r="BN2466" s="2"/>
      <c r="BO2466" s="2"/>
      <c r="BP2466" s="2"/>
      <c r="BQ2466" s="2"/>
      <c r="BR2466" s="2"/>
      <c r="BS2466" s="2"/>
      <c r="BU2466" s="2"/>
      <c r="BV2466" s="2"/>
      <c r="BW2466" s="2"/>
      <c r="BX2466" s="2"/>
      <c r="BY2466" s="2"/>
      <c r="BZ2466" s="2"/>
      <c r="CB2466" s="2"/>
      <c r="CD2466" s="2"/>
      <c r="CE2466" s="2"/>
      <c r="CF2466" s="2"/>
      <c r="CG2466" s="2"/>
      <c r="CI2466" s="2"/>
      <c r="CJ2466" s="2"/>
      <c r="CK2466" s="2"/>
      <c r="CL2466" s="2"/>
      <c r="CM2466" s="2"/>
      <c r="CN2466" s="2"/>
      <c r="CP2466" s="2"/>
      <c r="CQ2466" s="2"/>
      <c r="CR2466" s="2"/>
      <c r="CW2466" s="2"/>
      <c r="CX2466" s="2"/>
    </row>
    <row r="2467" spans="8:102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Q2467" s="2"/>
      <c r="AR2467" s="2"/>
      <c r="AS2467" s="2"/>
      <c r="AT2467" s="2"/>
      <c r="AV2467" s="2"/>
      <c r="AX2467" s="2"/>
      <c r="AZ2467" s="2"/>
      <c r="BA2467" s="2"/>
      <c r="BB2467" s="2"/>
      <c r="BC2467" s="2"/>
      <c r="BD2467" s="2"/>
      <c r="BE2467" s="2"/>
      <c r="BG2467" s="2"/>
      <c r="BH2467" s="2"/>
      <c r="BI2467" s="2"/>
      <c r="BJ2467" s="2"/>
      <c r="BL2467" s="2"/>
      <c r="BN2467" s="2"/>
      <c r="BO2467" s="2"/>
      <c r="BP2467" s="2"/>
      <c r="BQ2467" s="2"/>
      <c r="BR2467" s="2"/>
      <c r="BS2467" s="2"/>
      <c r="BU2467" s="2"/>
      <c r="BV2467" s="2"/>
      <c r="BW2467" s="2"/>
      <c r="BX2467" s="2"/>
      <c r="BY2467" s="2"/>
      <c r="BZ2467" s="2"/>
      <c r="CB2467" s="2"/>
      <c r="CD2467" s="2"/>
      <c r="CE2467" s="2"/>
      <c r="CF2467" s="2"/>
      <c r="CG2467" s="2"/>
      <c r="CI2467" s="2"/>
      <c r="CJ2467" s="2"/>
      <c r="CK2467" s="2"/>
      <c r="CL2467" s="2"/>
      <c r="CM2467" s="2"/>
      <c r="CN2467" s="2"/>
      <c r="CP2467" s="2"/>
      <c r="CQ2467" s="2"/>
      <c r="CR2467" s="2"/>
      <c r="CW2467" s="2"/>
      <c r="CX2467" s="2"/>
    </row>
    <row r="2468" spans="8:102" ht="12.95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N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N2468" s="2"/>
      <c r="CR2468" s="2"/>
      <c r="CW2468" s="2"/>
      <c r="CX2468" s="2"/>
    </row>
    <row r="2469" spans="8:102" ht="12.95" customHeight="1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F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N2469" s="2"/>
      <c r="CR2469" s="2"/>
      <c r="CW2469" s="2"/>
      <c r="CX2469" s="2"/>
    </row>
    <row r="2470" spans="8:102" ht="12.95" customHeight="1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F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N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H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H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X2475" s="2"/>
      <c r="Y2475" s="2"/>
      <c r="Z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V2476" s="2"/>
      <c r="W2476" s="2"/>
      <c r="X2476" s="2"/>
      <c r="Y2476" s="2"/>
      <c r="Z2476" s="2"/>
      <c r="AA2476" s="2"/>
      <c r="AD2476" s="2"/>
      <c r="AE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V2477" s="2"/>
      <c r="W2477" s="2"/>
      <c r="Y2477" s="2"/>
      <c r="AA2477" s="2"/>
      <c r="AD2477" s="2"/>
      <c r="AE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N2478" s="2"/>
      <c r="O2478" s="2"/>
      <c r="P2478" s="2"/>
      <c r="Q2478" s="2"/>
      <c r="R2478" s="2"/>
      <c r="S2478" s="2"/>
      <c r="T2478" s="2"/>
      <c r="V2478" s="2"/>
      <c r="W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I2479" s="2"/>
      <c r="J2479" s="2"/>
      <c r="K2479" s="2"/>
      <c r="N2479" s="2"/>
      <c r="O2479" s="2"/>
      <c r="P2479" s="2"/>
      <c r="Q2479" s="2"/>
      <c r="R2479" s="2"/>
      <c r="S2479" s="2"/>
      <c r="T2479" s="2"/>
      <c r="V2479" s="2"/>
      <c r="W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H2480" s="2"/>
      <c r="O2480" s="2"/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H2481" s="2"/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R2481" s="2"/>
      <c r="CW2481" s="2"/>
      <c r="CX2481" s="2"/>
    </row>
    <row r="2482" spans="8:128" x14ac:dyDescent="0.2">
      <c r="S2482" s="2"/>
      <c r="T2482" s="2"/>
      <c r="V2482" s="2"/>
      <c r="Y2482" s="2"/>
      <c r="AG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J2482" s="2"/>
      <c r="BL2482" s="2"/>
      <c r="BO2482" s="2"/>
      <c r="BP2482" s="2"/>
      <c r="BQ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S2483" s="2"/>
      <c r="T2483" s="2"/>
      <c r="V2483" s="2"/>
      <c r="Y2483" s="2"/>
      <c r="AG2483" s="2"/>
      <c r="AJ2483" s="2"/>
      <c r="AK2483" s="2"/>
      <c r="AM2483" s="2"/>
      <c r="AO2483" s="2"/>
      <c r="AP2483" s="2"/>
      <c r="AZ2483" s="2"/>
      <c r="BA2483" s="2"/>
      <c r="BH2483" s="2"/>
      <c r="BO2483" s="2"/>
      <c r="BP2483" s="2"/>
      <c r="CD2483" s="2"/>
      <c r="CE2483" s="2"/>
      <c r="CF2483" s="2"/>
      <c r="CW2483" s="2"/>
      <c r="CX2483" s="2"/>
    </row>
    <row r="2484" spans="8:128" x14ac:dyDescent="0.2">
      <c r="AG2484" s="2"/>
      <c r="AK2484" s="2"/>
      <c r="AM2484" s="2"/>
      <c r="AP2484" s="2"/>
      <c r="AZ2484" s="2"/>
      <c r="BA2484" s="2"/>
      <c r="BO2484" s="2"/>
      <c r="BP2484" s="2"/>
      <c r="CD2484" s="2"/>
      <c r="CE2484" s="2"/>
      <c r="CF2484" s="2"/>
      <c r="CW2484" s="2"/>
    </row>
    <row r="2485" spans="8:128" x14ac:dyDescent="0.2">
      <c r="H2485" s="47"/>
      <c r="I2485" s="47"/>
      <c r="J2485" s="47"/>
      <c r="K2485" s="47"/>
      <c r="L2485" s="47"/>
      <c r="M2485" s="47"/>
      <c r="N2485" s="47"/>
      <c r="O2485" s="47"/>
      <c r="P2485" s="47"/>
      <c r="Q2485" s="47"/>
      <c r="R2485" s="47"/>
      <c r="S2485" s="47"/>
      <c r="T2485" s="47"/>
      <c r="U2485" s="47"/>
      <c r="V2485" s="47"/>
      <c r="W2485" s="47"/>
      <c r="X2485" s="47"/>
      <c r="Y2485" s="47"/>
      <c r="Z2485" s="47"/>
      <c r="AA2485" s="47"/>
      <c r="AB2485" s="47"/>
      <c r="AC2485" s="47"/>
      <c r="AD2485" s="47"/>
      <c r="AE2485" s="47"/>
      <c r="AF2485" s="47"/>
      <c r="AG2485" s="47"/>
      <c r="AH2485" s="47"/>
      <c r="AI2485" s="47"/>
      <c r="AJ2485" s="47"/>
      <c r="AK2485" s="47"/>
      <c r="AL2485" s="47"/>
      <c r="AM2485" s="47"/>
      <c r="AN2485" s="47"/>
      <c r="AO2485" s="47"/>
      <c r="AP2485" s="47"/>
      <c r="AQ2485" s="47"/>
      <c r="AR2485" s="47"/>
      <c r="AS2485" s="47"/>
      <c r="AT2485" s="47"/>
      <c r="AU2485" s="47"/>
      <c r="AV2485" s="47"/>
      <c r="AW2485" s="47"/>
      <c r="AX2485" s="47"/>
      <c r="AY2485" s="47"/>
      <c r="AZ2485" s="47"/>
      <c r="BA2485" s="47"/>
      <c r="BB2485" s="47"/>
      <c r="BC2485" s="47"/>
      <c r="BD2485" s="47"/>
      <c r="BE2485" s="47"/>
      <c r="BF2485" s="47"/>
      <c r="BG2485" s="47"/>
      <c r="BH2485" s="47"/>
      <c r="BI2485" s="47"/>
      <c r="BJ2485" s="47"/>
      <c r="BK2485" s="47"/>
      <c r="BL2485" s="47"/>
      <c r="BM2485" s="47"/>
      <c r="BN2485" s="47"/>
      <c r="BO2485" s="47"/>
      <c r="BP2485" s="47"/>
      <c r="BQ2485" s="47"/>
      <c r="BR2485" s="47"/>
      <c r="BS2485" s="47"/>
      <c r="BT2485" s="47"/>
      <c r="BU2485" s="47"/>
      <c r="BV2485" s="47"/>
      <c r="BW2485" s="47"/>
      <c r="BX2485" s="47"/>
      <c r="BY2485" s="47"/>
      <c r="BZ2485" s="47"/>
      <c r="CA2485" s="47"/>
      <c r="CB2485" s="47"/>
      <c r="CC2485" s="47"/>
      <c r="CD2485" s="47"/>
      <c r="CE2485" s="47"/>
      <c r="CF2485" s="47"/>
      <c r="CG2485" s="47"/>
      <c r="CH2485" s="47"/>
      <c r="CI2485" s="47"/>
      <c r="CJ2485" s="47"/>
      <c r="CK2485" s="47"/>
      <c r="CL2485" s="47"/>
      <c r="CM2485" s="47"/>
      <c r="CN2485" s="47"/>
      <c r="CO2485" s="47"/>
      <c r="CP2485" s="47"/>
      <c r="CQ2485" s="47"/>
      <c r="CR2485" s="47"/>
      <c r="CS2485" s="47"/>
      <c r="CT2485" s="47"/>
      <c r="CU2485" s="47"/>
      <c r="CV2485" s="47"/>
      <c r="CW2485" s="47"/>
      <c r="CX2485" s="47"/>
      <c r="CY2485" s="47">
        <f t="shared" ref="CY2485:DG2485" si="8">SUM(CY2465:CY2484)</f>
        <v>0</v>
      </c>
      <c r="CZ2485" s="47">
        <f t="shared" si="8"/>
        <v>0</v>
      </c>
      <c r="DA2485" s="47">
        <f t="shared" si="8"/>
        <v>0</v>
      </c>
      <c r="DB2485" s="47">
        <f t="shared" si="8"/>
        <v>0</v>
      </c>
      <c r="DC2485" s="47">
        <f t="shared" si="8"/>
        <v>0</v>
      </c>
      <c r="DD2485" s="47">
        <f t="shared" si="8"/>
        <v>0</v>
      </c>
      <c r="DE2485" s="47">
        <f t="shared" si="8"/>
        <v>0</v>
      </c>
      <c r="DF2485" s="47">
        <f t="shared" si="8"/>
        <v>0</v>
      </c>
      <c r="DG2485" s="47">
        <f t="shared" si="8"/>
        <v>0</v>
      </c>
      <c r="DH2485" s="47"/>
      <c r="DI2485" s="47"/>
      <c r="DJ2485" s="47"/>
      <c r="DK2485" s="47"/>
      <c r="DL2485" s="47"/>
      <c r="DM2485" s="47"/>
      <c r="DN2485" s="47"/>
      <c r="DO2485" s="47"/>
      <c r="DP2485" s="47"/>
      <c r="DQ2485" s="47"/>
      <c r="DR2485" s="47"/>
      <c r="DS2485" s="47"/>
      <c r="DT2485" s="47"/>
      <c r="DU2485" s="47"/>
      <c r="DV2485" s="47"/>
      <c r="DW2485" s="47"/>
      <c r="DX2485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3"/>
  <sheetViews>
    <sheetView showGridLines="0" topLeftCell="A22" zoomScale="130" zoomScaleNormal="130" workbookViewId="0">
      <selection activeCell="B28" sqref="B28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7" x14ac:dyDescent="0.2">
      <c r="A1" s="20"/>
      <c r="B1" s="20"/>
      <c r="C1" s="20"/>
      <c r="D1" s="20"/>
      <c r="E1" s="20"/>
      <c r="F1" s="20"/>
    </row>
    <row r="2" spans="1:7" x14ac:dyDescent="0.2">
      <c r="A2" s="464" t="s">
        <v>313</v>
      </c>
      <c r="B2" s="464"/>
      <c r="C2" s="464"/>
      <c r="D2" s="464"/>
      <c r="E2" s="464"/>
      <c r="F2" s="464"/>
    </row>
    <row r="3" spans="1:7" x14ac:dyDescent="0.2">
      <c r="A3" s="465" t="s">
        <v>59</v>
      </c>
      <c r="B3" s="465"/>
      <c r="C3" s="465"/>
      <c r="D3" s="465"/>
      <c r="E3" s="465"/>
      <c r="F3" s="465"/>
    </row>
    <row r="4" spans="1:7" x14ac:dyDescent="0.2">
      <c r="A4" s="465" t="s">
        <v>130</v>
      </c>
      <c r="B4" s="465"/>
      <c r="C4" s="465"/>
      <c r="D4" s="465"/>
      <c r="E4" s="465"/>
      <c r="F4" s="465"/>
    </row>
    <row r="5" spans="1:7" x14ac:dyDescent="0.2">
      <c r="A5" s="465" t="s">
        <v>129</v>
      </c>
      <c r="B5" s="465"/>
      <c r="C5" s="465"/>
      <c r="D5" s="465"/>
      <c r="E5" s="465"/>
      <c r="F5" s="465"/>
    </row>
    <row r="6" spans="1:7" x14ac:dyDescent="0.2">
      <c r="A6" s="465" t="s">
        <v>124</v>
      </c>
      <c r="B6" s="465"/>
      <c r="C6" s="465"/>
      <c r="D6" s="465"/>
      <c r="E6" s="465"/>
      <c r="F6" s="465"/>
    </row>
    <row r="7" spans="1:7" x14ac:dyDescent="0.2">
      <c r="A7" s="202" t="s">
        <v>151</v>
      </c>
      <c r="B7" s="202"/>
      <c r="C7" s="202"/>
      <c r="D7" s="202"/>
      <c r="E7" s="202"/>
      <c r="F7" s="202"/>
    </row>
    <row r="8" spans="1:7" ht="13.5" thickBot="1" x14ac:dyDescent="0.25">
      <c r="A8" s="21"/>
      <c r="B8" s="21"/>
      <c r="C8" s="21"/>
      <c r="D8" s="171"/>
      <c r="E8" s="21"/>
      <c r="F8" s="21"/>
    </row>
    <row r="9" spans="1:7" x14ac:dyDescent="0.2">
      <c r="A9" s="458" t="s">
        <v>63</v>
      </c>
      <c r="B9" s="462" t="s">
        <v>64</v>
      </c>
      <c r="C9" s="22" t="s">
        <v>65</v>
      </c>
      <c r="D9" s="67" t="s">
        <v>66</v>
      </c>
      <c r="E9" s="24" t="s">
        <v>67</v>
      </c>
      <c r="F9" s="462" t="s">
        <v>17</v>
      </c>
    </row>
    <row r="10" spans="1:7" ht="13.5" thickBot="1" x14ac:dyDescent="0.25">
      <c r="A10" s="459"/>
      <c r="B10" s="463"/>
      <c r="C10" s="25" t="s">
        <v>68</v>
      </c>
      <c r="D10" s="68" t="s">
        <v>69</v>
      </c>
      <c r="E10" s="27" t="s">
        <v>70</v>
      </c>
      <c r="F10" s="463"/>
      <c r="G10" s="181"/>
    </row>
    <row r="11" spans="1:7" x14ac:dyDescent="0.2">
      <c r="A11" s="28">
        <v>51</v>
      </c>
      <c r="B11" s="29" t="s">
        <v>71</v>
      </c>
      <c r="C11" s="174">
        <f>SUM(C12+C15+C17)</f>
        <v>18136</v>
      </c>
      <c r="D11" s="174">
        <f>SUM(D12+D15+D17)</f>
        <v>5670.3</v>
      </c>
      <c r="E11" s="174">
        <f>SUM(E12+E15+E17)</f>
        <v>0</v>
      </c>
      <c r="F11" s="174">
        <f>SUM(F12+F15+F17)</f>
        <v>23806.3</v>
      </c>
    </row>
    <row r="12" spans="1:7" x14ac:dyDescent="0.2">
      <c r="A12" s="30">
        <v>511</v>
      </c>
      <c r="B12" s="31" t="s">
        <v>153</v>
      </c>
      <c r="C12" s="163">
        <f>SUM(C13:C14)</f>
        <v>15885.1</v>
      </c>
      <c r="D12" s="163">
        <f>SUM(D13:D14)</f>
        <v>4920</v>
      </c>
      <c r="E12" s="163">
        <f>SUM(E13:E14)</f>
        <v>0</v>
      </c>
      <c r="F12" s="163">
        <f>SUM(F13:F14)</f>
        <v>20805.099999999999</v>
      </c>
    </row>
    <row r="13" spans="1:7" x14ac:dyDescent="0.2">
      <c r="A13" s="32">
        <v>51101</v>
      </c>
      <c r="B13" s="33" t="s">
        <v>72</v>
      </c>
      <c r="C13" s="164">
        <f>F13-D13</f>
        <v>14760</v>
      </c>
      <c r="D13" s="164">
        <f>[1]Secre.Mpal.!$I$15*3</f>
        <v>4920</v>
      </c>
      <c r="E13" s="164"/>
      <c r="F13" s="164">
        <f>+[2]Secre.Mpal.!$L$15</f>
        <v>19680</v>
      </c>
    </row>
    <row r="14" spans="1:7" x14ac:dyDescent="0.2">
      <c r="A14" s="32">
        <v>51103</v>
      </c>
      <c r="B14" s="38" t="s">
        <v>73</v>
      </c>
      <c r="C14" s="164">
        <f>+[2]Secre.Mpal.!$M$15</f>
        <v>1125.0999999999999</v>
      </c>
      <c r="D14" s="164"/>
      <c r="E14" s="164"/>
      <c r="F14" s="52">
        <f>SUM(C14:E14)</f>
        <v>1125.0999999999999</v>
      </c>
    </row>
    <row r="15" spans="1:7" x14ac:dyDescent="0.2">
      <c r="A15" s="30">
        <v>514</v>
      </c>
      <c r="B15" s="29" t="s">
        <v>76</v>
      </c>
      <c r="C15" s="163">
        <f>SUM(C16:C16)</f>
        <v>1254.5999999999999</v>
      </c>
      <c r="D15" s="163">
        <f>SUM(D16:D16)</f>
        <v>418.2</v>
      </c>
      <c r="E15" s="163">
        <f>SUM(E16:E16)</f>
        <v>0</v>
      </c>
      <c r="F15" s="163">
        <f>SUM(F16:F16)</f>
        <v>1672.8</v>
      </c>
    </row>
    <row r="16" spans="1:7" x14ac:dyDescent="0.2">
      <c r="A16" s="35">
        <v>51401</v>
      </c>
      <c r="B16" s="38" t="s">
        <v>77</v>
      </c>
      <c r="C16" s="164">
        <f>F16-D16</f>
        <v>1254.5999999999999</v>
      </c>
      <c r="D16" s="164">
        <v>418.2</v>
      </c>
      <c r="E16" s="164"/>
      <c r="F16" s="164">
        <f>+[2]Secre.Mpal.!$L$19+[2]Secre.Mpal.!$L$21</f>
        <v>1672.8</v>
      </c>
    </row>
    <row r="17" spans="1:8" x14ac:dyDescent="0.2">
      <c r="A17" s="30">
        <v>515</v>
      </c>
      <c r="B17" s="37" t="s">
        <v>78</v>
      </c>
      <c r="C17" s="163">
        <f>SUM(C18:C18)</f>
        <v>996.30000000000007</v>
      </c>
      <c r="D17" s="163">
        <f>SUM(D18:D18)</f>
        <v>332.1</v>
      </c>
      <c r="E17" s="163">
        <f>SUM(E18:E18)</f>
        <v>0</v>
      </c>
      <c r="F17" s="163">
        <f>SUM(F18:F18)</f>
        <v>1328.4</v>
      </c>
    </row>
    <row r="18" spans="1:8" x14ac:dyDescent="0.2">
      <c r="A18" s="35">
        <v>51501</v>
      </c>
      <c r="B18" s="38" t="s">
        <v>77</v>
      </c>
      <c r="C18" s="164">
        <f>F18-D18</f>
        <v>996.30000000000007</v>
      </c>
      <c r="D18" s="164">
        <f>[1]Secre.Mpal.!$J$15*3</f>
        <v>332.1</v>
      </c>
      <c r="E18" s="164"/>
      <c r="F18" s="164">
        <f>+[2]Secre.Mpal.!$L$20</f>
        <v>1328.4</v>
      </c>
    </row>
    <row r="19" spans="1:8" x14ac:dyDescent="0.2">
      <c r="A19" s="30">
        <v>54</v>
      </c>
      <c r="B19" s="37" t="s">
        <v>80</v>
      </c>
      <c r="C19" s="51">
        <f>SUM(C20+C25+C27)</f>
        <v>1827.6</v>
      </c>
      <c r="D19" s="51">
        <f t="shared" ref="D19:F19" si="0">SUM(D20+D25+D27)</f>
        <v>0</v>
      </c>
      <c r="E19" s="51">
        <f t="shared" si="0"/>
        <v>0</v>
      </c>
      <c r="F19" s="51">
        <f t="shared" si="0"/>
        <v>1827.6</v>
      </c>
    </row>
    <row r="20" spans="1:8" x14ac:dyDescent="0.2">
      <c r="A20" s="30">
        <v>541</v>
      </c>
      <c r="B20" s="37" t="s">
        <v>154</v>
      </c>
      <c r="C20" s="51">
        <f>SUM(C21:C24)</f>
        <v>727.6</v>
      </c>
      <c r="D20" s="51">
        <f>SUM(D21:D24)</f>
        <v>0</v>
      </c>
      <c r="E20" s="51">
        <f>SUM(E21:E24)</f>
        <v>0</v>
      </c>
      <c r="F20" s="51">
        <f>SUM(F21:F24)</f>
        <v>727.6</v>
      </c>
      <c r="G20" s="39"/>
    </row>
    <row r="21" spans="1:8" x14ac:dyDescent="0.2">
      <c r="A21" s="35">
        <v>54105</v>
      </c>
      <c r="B21" s="38" t="s">
        <v>84</v>
      </c>
      <c r="C21" s="52">
        <v>600.6</v>
      </c>
      <c r="D21" s="52"/>
      <c r="E21" s="52"/>
      <c r="F21" s="52">
        <f>SUM(C21:E21)</f>
        <v>600.6</v>
      </c>
      <c r="G21" s="232"/>
      <c r="H21" s="40"/>
    </row>
    <row r="22" spans="1:8" x14ac:dyDescent="0.2">
      <c r="A22" s="35">
        <v>54114</v>
      </c>
      <c r="B22" s="38" t="s">
        <v>88</v>
      </c>
      <c r="C22" s="52">
        <v>34.5</v>
      </c>
      <c r="D22" s="52"/>
      <c r="E22" s="52"/>
      <c r="F22" s="52">
        <f t="shared" ref="F22:F34" si="1">SUM(C22:E22)</f>
        <v>34.5</v>
      </c>
      <c r="G22" s="182"/>
    </row>
    <row r="23" spans="1:8" x14ac:dyDescent="0.2">
      <c r="A23" s="35">
        <v>54115</v>
      </c>
      <c r="B23" s="38" t="s">
        <v>89</v>
      </c>
      <c r="C23" s="52">
        <v>62.5</v>
      </c>
      <c r="D23" s="52"/>
      <c r="E23" s="52"/>
      <c r="F23" s="52">
        <f t="shared" si="1"/>
        <v>62.5</v>
      </c>
      <c r="G23" s="40"/>
    </row>
    <row r="24" spans="1:8" x14ac:dyDescent="0.2">
      <c r="A24" s="35">
        <v>54116</v>
      </c>
      <c r="B24" s="38" t="s">
        <v>259</v>
      </c>
      <c r="C24" s="52">
        <v>30</v>
      </c>
      <c r="D24" s="52">
        <v>0</v>
      </c>
      <c r="E24" s="52"/>
      <c r="F24" s="52">
        <f t="shared" si="1"/>
        <v>30</v>
      </c>
      <c r="G24" s="40"/>
    </row>
    <row r="25" spans="1:8" x14ac:dyDescent="0.2">
      <c r="A25" s="30">
        <v>543</v>
      </c>
      <c r="B25" s="53" t="s">
        <v>155</v>
      </c>
      <c r="C25" s="51">
        <f>SUM(C26:C26)</f>
        <v>600</v>
      </c>
      <c r="D25" s="51">
        <f>SUM(D26:D26)</f>
        <v>0</v>
      </c>
      <c r="E25" s="51">
        <f>SUM(E26:E26)</f>
        <v>0</v>
      </c>
      <c r="F25" s="51">
        <f>SUM(F26:F26)</f>
        <v>600</v>
      </c>
      <c r="G25" s="39"/>
    </row>
    <row r="26" spans="1:8" x14ac:dyDescent="0.2">
      <c r="A26" s="35">
        <v>54313</v>
      </c>
      <c r="B26" s="38" t="s">
        <v>128</v>
      </c>
      <c r="C26" s="52">
        <v>600</v>
      </c>
      <c r="D26" s="164"/>
      <c r="E26" s="52"/>
      <c r="F26" s="52">
        <f t="shared" si="1"/>
        <v>600</v>
      </c>
      <c r="G26" s="186"/>
      <c r="H26" s="40"/>
    </row>
    <row r="27" spans="1:8" x14ac:dyDescent="0.2">
      <c r="A27" s="30">
        <v>545</v>
      </c>
      <c r="B27" s="37" t="s">
        <v>157</v>
      </c>
      <c r="C27" s="51">
        <f>SUM(C28:C28)</f>
        <v>500</v>
      </c>
      <c r="D27" s="51">
        <f>SUM(D28:D28)</f>
        <v>0</v>
      </c>
      <c r="E27" s="51">
        <f>SUM(E28:E28)</f>
        <v>0</v>
      </c>
      <c r="F27" s="51">
        <f>SUM(F28:F28)</f>
        <v>500</v>
      </c>
      <c r="G27" s="230"/>
    </row>
    <row r="28" spans="1:8" x14ac:dyDescent="0.2">
      <c r="A28" s="35">
        <v>54503</v>
      </c>
      <c r="B28" s="38" t="s">
        <v>103</v>
      </c>
      <c r="C28" s="52">
        <v>500</v>
      </c>
      <c r="D28" s="52"/>
      <c r="E28" s="52"/>
      <c r="F28" s="52">
        <f t="shared" si="1"/>
        <v>500</v>
      </c>
      <c r="G28" s="184"/>
    </row>
    <row r="29" spans="1:8" x14ac:dyDescent="0.2">
      <c r="A29" s="30">
        <v>55</v>
      </c>
      <c r="B29" s="37" t="s">
        <v>104</v>
      </c>
      <c r="C29" s="51">
        <f>SUM(C30)</f>
        <v>165</v>
      </c>
      <c r="D29" s="51">
        <f t="shared" ref="D29:F29" si="2">SUM(D30)</f>
        <v>0</v>
      </c>
      <c r="E29" s="51">
        <f t="shared" si="2"/>
        <v>0</v>
      </c>
      <c r="F29" s="51">
        <f t="shared" si="2"/>
        <v>165</v>
      </c>
      <c r="G29" s="184"/>
    </row>
    <row r="30" spans="1:8" x14ac:dyDescent="0.2">
      <c r="A30" s="30">
        <v>556</v>
      </c>
      <c r="B30" s="37" t="s">
        <v>158</v>
      </c>
      <c r="C30" s="51">
        <f>SUM(C31:C31)</f>
        <v>165</v>
      </c>
      <c r="D30" s="51">
        <f>SUM(D31:D31)</f>
        <v>0</v>
      </c>
      <c r="E30" s="51">
        <f>SUM(E31:E31)</f>
        <v>0</v>
      </c>
      <c r="F30" s="51">
        <f>SUM(F31:F31)</f>
        <v>165</v>
      </c>
      <c r="G30" s="40"/>
    </row>
    <row r="31" spans="1:8" x14ac:dyDescent="0.2">
      <c r="A31" s="191">
        <v>55601</v>
      </c>
      <c r="B31" s="192" t="s">
        <v>105</v>
      </c>
      <c r="C31" s="164">
        <v>165</v>
      </c>
      <c r="D31" s="52"/>
      <c r="E31" s="52"/>
      <c r="F31" s="52">
        <f t="shared" si="1"/>
        <v>165</v>
      </c>
      <c r="G31" s="40"/>
    </row>
    <row r="32" spans="1:8" x14ac:dyDescent="0.2">
      <c r="A32" s="30">
        <v>61</v>
      </c>
      <c r="B32" s="37" t="s">
        <v>256</v>
      </c>
      <c r="C32" s="51">
        <f t="shared" ref="C32:F33" si="3">SUM(C33:C33)</f>
        <v>350</v>
      </c>
      <c r="D32" s="51">
        <f t="shared" si="3"/>
        <v>0</v>
      </c>
      <c r="E32" s="51">
        <f t="shared" si="3"/>
        <v>0</v>
      </c>
      <c r="F32" s="51">
        <f t="shared" si="3"/>
        <v>350</v>
      </c>
      <c r="G32" s="183"/>
    </row>
    <row r="33" spans="1:9" x14ac:dyDescent="0.2">
      <c r="A33" s="30">
        <v>611</v>
      </c>
      <c r="B33" s="37" t="s">
        <v>163</v>
      </c>
      <c r="C33" s="51">
        <f t="shared" si="3"/>
        <v>350</v>
      </c>
      <c r="D33" s="51">
        <f t="shared" si="3"/>
        <v>0</v>
      </c>
      <c r="E33" s="51">
        <f t="shared" si="3"/>
        <v>0</v>
      </c>
      <c r="F33" s="51">
        <f t="shared" si="3"/>
        <v>350</v>
      </c>
      <c r="G33" s="182"/>
    </row>
    <row r="34" spans="1:9" x14ac:dyDescent="0.2">
      <c r="A34" s="35">
        <v>61101</v>
      </c>
      <c r="B34" s="38" t="s">
        <v>260</v>
      </c>
      <c r="C34" s="52">
        <v>350</v>
      </c>
      <c r="D34" s="52"/>
      <c r="E34" s="52"/>
      <c r="F34" s="52">
        <f t="shared" si="1"/>
        <v>350</v>
      </c>
      <c r="G34" s="182"/>
    </row>
    <row r="35" spans="1:9" x14ac:dyDescent="0.2">
      <c r="A35" s="35"/>
      <c r="B35" s="37" t="s">
        <v>119</v>
      </c>
      <c r="C35" s="51">
        <f>SUM(C11+C19+C29+C32)</f>
        <v>20478.599999999999</v>
      </c>
      <c r="D35" s="51">
        <f>SUM(D11+D19+D29+D32)</f>
        <v>5670.3</v>
      </c>
      <c r="E35" s="51">
        <f>SUM(E11+E19+E29+E32)</f>
        <v>0</v>
      </c>
      <c r="F35" s="51">
        <f>SUM(F11+F19+F29+F32)</f>
        <v>26148.899999999998</v>
      </c>
      <c r="G35" s="233"/>
    </row>
    <row r="36" spans="1:9" x14ac:dyDescent="0.2">
      <c r="A36" s="35"/>
      <c r="B36" s="38"/>
      <c r="C36" s="52"/>
      <c r="D36" s="52"/>
      <c r="E36" s="52"/>
      <c r="F36" s="52"/>
      <c r="G36" s="40"/>
    </row>
    <row r="37" spans="1:9" x14ac:dyDescent="0.2">
      <c r="A37" s="30"/>
      <c r="B37" s="37" t="s">
        <v>120</v>
      </c>
      <c r="C37" s="51">
        <f>SUM(C11+C19+C29+C32)</f>
        <v>20478.599999999999</v>
      </c>
      <c r="D37" s="51">
        <f>SUM(D11+D19+D29+D32)</f>
        <v>5670.3</v>
      </c>
      <c r="E37" s="51">
        <f>SUM(E11+E19+E29+E32)</f>
        <v>0</v>
      </c>
      <c r="F37" s="51">
        <f>SUM(F11+F19+F29+F32)</f>
        <v>26148.899999999998</v>
      </c>
      <c r="G37" s="54"/>
    </row>
    <row r="38" spans="1:9" x14ac:dyDescent="0.2">
      <c r="A38" s="30"/>
      <c r="B38" s="37" t="s">
        <v>121</v>
      </c>
      <c r="C38" s="51">
        <f>SUM(C12+C15+C17+C20+C25+C27+C30+C33)</f>
        <v>20478.599999999999</v>
      </c>
      <c r="D38" s="51">
        <f t="shared" ref="D38:F38" si="4">SUM(D12+D15+D17+D20+D25+D27+D30+D33)</f>
        <v>5670.3</v>
      </c>
      <c r="E38" s="51">
        <f t="shared" si="4"/>
        <v>0</v>
      </c>
      <c r="F38" s="51">
        <f t="shared" si="4"/>
        <v>26148.899999999998</v>
      </c>
      <c r="G38" s="54"/>
    </row>
    <row r="39" spans="1:9" x14ac:dyDescent="0.2">
      <c r="A39" s="30"/>
      <c r="B39" s="37" t="s">
        <v>122</v>
      </c>
      <c r="C39" s="51">
        <f>SUM(C13+C14+C16+C18+C21+C22+C23+C24+C26+C28+C31+C34)</f>
        <v>20478.599999999999</v>
      </c>
      <c r="D39" s="51">
        <f t="shared" ref="D39:F39" si="5">SUM(D13+D14+D16+D18+D21+D22+D23+D24+D26+D28+D31+D34)</f>
        <v>5670.3</v>
      </c>
      <c r="E39" s="51">
        <f t="shared" si="5"/>
        <v>0</v>
      </c>
      <c r="F39" s="51">
        <f t="shared" si="5"/>
        <v>26148.899999999998</v>
      </c>
      <c r="G39" s="186"/>
      <c r="H39" s="239"/>
      <c r="I39" s="206"/>
    </row>
    <row r="40" spans="1:9" x14ac:dyDescent="0.2">
      <c r="A40" s="42"/>
      <c r="G40" s="40"/>
    </row>
    <row r="41" spans="1:9" x14ac:dyDescent="0.2">
      <c r="G41" s="40"/>
    </row>
    <row r="42" spans="1:9" x14ac:dyDescent="0.2">
      <c r="G42" s="40"/>
    </row>
    <row r="43" spans="1:9" x14ac:dyDescent="0.2">
      <c r="G43" s="40"/>
    </row>
    <row r="44" spans="1:9" x14ac:dyDescent="0.2">
      <c r="G44" s="40"/>
    </row>
    <row r="45" spans="1:9" x14ac:dyDescent="0.2">
      <c r="G45" s="40"/>
    </row>
    <row r="46" spans="1:9" x14ac:dyDescent="0.2">
      <c r="G46" s="40"/>
    </row>
    <row r="47" spans="1:9" x14ac:dyDescent="0.2">
      <c r="G47" s="40"/>
    </row>
    <row r="48" spans="1:9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81" ht="15" customHeight="1" x14ac:dyDescent="0.2"/>
    <row r="1088" spans="7:7" x14ac:dyDescent="0.2">
      <c r="G1088" s="43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2"/>
    </row>
    <row r="1093" spans="7:7" x14ac:dyDescent="0.2">
      <c r="G1093" s="44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45"/>
    </row>
    <row r="1107" spans="7:7" x14ac:dyDescent="0.2">
      <c r="G1107" s="46"/>
    </row>
    <row r="1108" spans="7:7" x14ac:dyDescent="0.2">
      <c r="G1108" s="45"/>
    </row>
    <row r="1109" spans="7:7" x14ac:dyDescent="0.2">
      <c r="G1109" s="47"/>
    </row>
    <row r="1110" spans="7:7" x14ac:dyDescent="0.2">
      <c r="G1110" s="40"/>
    </row>
    <row r="1111" spans="7:7" x14ac:dyDescent="0.2">
      <c r="G1111" s="39"/>
    </row>
    <row r="1112" spans="7:7" x14ac:dyDescent="0.2">
      <c r="G1112" s="40"/>
    </row>
    <row r="1113" spans="7:7" x14ac:dyDescent="0.2">
      <c r="G1113" s="40"/>
    </row>
    <row r="1114" spans="7:7" x14ac:dyDescent="0.2">
      <c r="G1114" s="40"/>
    </row>
    <row r="1115" spans="7:7" x14ac:dyDescent="0.2">
      <c r="G1115" s="39"/>
    </row>
    <row r="1116" spans="7:7" x14ac:dyDescent="0.2">
      <c r="G1116" s="39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1120" spans="7:7" x14ac:dyDescent="0.2">
      <c r="G1120" s="39"/>
    </row>
    <row r="2462" spans="8:102" ht="11.1" customHeight="1" x14ac:dyDescent="0.2">
      <c r="H2462" s="43"/>
      <c r="I2462" s="43"/>
      <c r="J2462" s="43"/>
      <c r="K2462" s="43"/>
      <c r="L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Z2462" s="43"/>
      <c r="BA2462" s="43"/>
      <c r="BB2462" s="43"/>
      <c r="BC2462" s="43"/>
      <c r="BD2462" s="43"/>
      <c r="BE2462" s="43"/>
      <c r="BG2462" s="43"/>
      <c r="BH2462" s="43"/>
      <c r="BI2462" s="43"/>
      <c r="BJ2462" s="43"/>
      <c r="BK2462" s="43"/>
      <c r="BL2462" s="43"/>
      <c r="BN2462" s="43"/>
      <c r="BO2462" s="43"/>
      <c r="BP2462" s="43"/>
      <c r="BQ2462" s="43"/>
      <c r="BR2462" s="43"/>
      <c r="BS2462" s="43"/>
      <c r="BU2462" s="43"/>
      <c r="BV2462" s="43"/>
      <c r="BW2462" s="43"/>
      <c r="BX2462" s="43"/>
      <c r="BY2462" s="43"/>
      <c r="BZ2462" s="43"/>
      <c r="CB2462" s="43"/>
      <c r="CC2462" s="43"/>
      <c r="CD2462" s="43"/>
      <c r="CE2462" s="43"/>
      <c r="CF2462" s="43"/>
      <c r="CG2462" s="43"/>
      <c r="CI2462" s="43"/>
      <c r="CJ2462" s="43"/>
      <c r="CK2462" s="43"/>
      <c r="CL2462" s="43"/>
      <c r="CM2462" s="43"/>
      <c r="CN2462" s="43"/>
      <c r="CP2462" s="43"/>
      <c r="CQ2462" s="43"/>
      <c r="CR2462" s="43"/>
      <c r="CS2462" s="43"/>
      <c r="CT2462" s="43"/>
      <c r="CU2462" s="43"/>
      <c r="CW2462" s="43"/>
      <c r="CX2462" s="43"/>
    </row>
    <row r="2463" spans="8:102" ht="11.1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Z2463" s="2"/>
      <c r="BA2463" s="2"/>
      <c r="BB2463" s="2"/>
      <c r="BC2463" s="2"/>
      <c r="BD2463" s="2"/>
      <c r="BE2463" s="2"/>
      <c r="BG2463" s="2"/>
      <c r="BH2463" s="2"/>
      <c r="BI2463" s="2"/>
      <c r="BJ2463" s="2"/>
      <c r="BK2463" s="2"/>
      <c r="BL2463" s="2"/>
      <c r="BN2463" s="2"/>
      <c r="BO2463" s="2"/>
      <c r="BP2463" s="2"/>
      <c r="BQ2463" s="2"/>
      <c r="BR2463" s="2"/>
      <c r="BS2463" s="2"/>
      <c r="BU2463" s="2"/>
      <c r="BV2463" s="2"/>
      <c r="BW2463" s="2"/>
      <c r="BX2463" s="2"/>
      <c r="BY2463" s="2"/>
      <c r="BZ2463" s="2"/>
      <c r="CB2463" s="2"/>
      <c r="CC2463" s="2"/>
      <c r="CD2463" s="2"/>
      <c r="CE2463" s="2"/>
      <c r="CF2463" s="2"/>
      <c r="CG2463" s="2"/>
      <c r="CI2463" s="2"/>
      <c r="CJ2463" s="2"/>
      <c r="CK2463" s="2"/>
      <c r="CL2463" s="2"/>
      <c r="CM2463" s="2"/>
      <c r="CN2463" s="2"/>
      <c r="CP2463" s="2"/>
      <c r="CQ2463" s="2"/>
      <c r="CR2463" s="2"/>
      <c r="CS2463" s="2"/>
      <c r="CT2463" s="2"/>
      <c r="CU2463" s="2"/>
      <c r="CW2463" s="2"/>
      <c r="CX2463" s="2"/>
    </row>
    <row r="2464" spans="8:102" ht="11.1" customHeight="1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J2464" s="2"/>
      <c r="AK2464" s="2"/>
      <c r="AM2464" s="2"/>
      <c r="AO2464" s="2"/>
      <c r="AP2464" s="2"/>
      <c r="AQ2464" s="2"/>
      <c r="AR2464" s="2"/>
      <c r="AS2464" s="2"/>
      <c r="AT2464" s="2"/>
      <c r="AV2464" s="2"/>
      <c r="AX2464" s="2"/>
      <c r="AZ2464" s="2"/>
      <c r="BA2464" s="2"/>
      <c r="BB2464" s="2"/>
      <c r="BC2464" s="2"/>
      <c r="BD2464" s="2"/>
      <c r="BE2464" s="2"/>
      <c r="BG2464" s="2"/>
      <c r="BH2464" s="2"/>
      <c r="BI2464" s="2"/>
      <c r="BJ2464" s="2"/>
      <c r="BL2464" s="2"/>
      <c r="BN2464" s="2"/>
      <c r="BO2464" s="2"/>
      <c r="BP2464" s="2"/>
      <c r="BQ2464" s="2"/>
      <c r="BR2464" s="2"/>
      <c r="BS2464" s="2"/>
      <c r="BU2464" s="2"/>
      <c r="BV2464" s="2"/>
      <c r="BW2464" s="2"/>
      <c r="BX2464" s="2"/>
      <c r="BY2464" s="2"/>
      <c r="BZ2464" s="2"/>
      <c r="CB2464" s="2"/>
      <c r="CD2464" s="2"/>
      <c r="CE2464" s="2"/>
      <c r="CF2464" s="2"/>
      <c r="CG2464" s="2"/>
      <c r="CI2464" s="2"/>
      <c r="CJ2464" s="2"/>
      <c r="CK2464" s="2"/>
      <c r="CL2464" s="2"/>
      <c r="CM2464" s="2"/>
      <c r="CN2464" s="2"/>
      <c r="CP2464" s="2"/>
      <c r="CQ2464" s="2"/>
      <c r="CR2464" s="2"/>
      <c r="CW2464" s="2"/>
      <c r="CX2464" s="2"/>
    </row>
    <row r="2465" spans="8:102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Q2465" s="2"/>
      <c r="AR2465" s="2"/>
      <c r="AS2465" s="2"/>
      <c r="AT2465" s="2"/>
      <c r="AV2465" s="2"/>
      <c r="AX2465" s="2"/>
      <c r="AZ2465" s="2"/>
      <c r="BA2465" s="2"/>
      <c r="BB2465" s="2"/>
      <c r="BC2465" s="2"/>
      <c r="BD2465" s="2"/>
      <c r="BE2465" s="2"/>
      <c r="BG2465" s="2"/>
      <c r="BH2465" s="2"/>
      <c r="BI2465" s="2"/>
      <c r="BJ2465" s="2"/>
      <c r="BL2465" s="2"/>
      <c r="BN2465" s="2"/>
      <c r="BO2465" s="2"/>
      <c r="BP2465" s="2"/>
      <c r="BQ2465" s="2"/>
      <c r="BR2465" s="2"/>
      <c r="BS2465" s="2"/>
      <c r="BU2465" s="2"/>
      <c r="BV2465" s="2"/>
      <c r="BW2465" s="2"/>
      <c r="BX2465" s="2"/>
      <c r="BY2465" s="2"/>
      <c r="BZ2465" s="2"/>
      <c r="CB2465" s="2"/>
      <c r="CD2465" s="2"/>
      <c r="CE2465" s="2"/>
      <c r="CF2465" s="2"/>
      <c r="CG2465" s="2"/>
      <c r="CI2465" s="2"/>
      <c r="CJ2465" s="2"/>
      <c r="CK2465" s="2"/>
      <c r="CL2465" s="2"/>
      <c r="CM2465" s="2"/>
      <c r="CN2465" s="2"/>
      <c r="CP2465" s="2"/>
      <c r="CQ2465" s="2"/>
      <c r="CR2465" s="2"/>
      <c r="CW2465" s="2"/>
      <c r="CX2465" s="2"/>
    </row>
    <row r="2466" spans="8:102" ht="12.95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N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N2466" s="2"/>
      <c r="CR2466" s="2"/>
      <c r="CW2466" s="2"/>
      <c r="CX2466" s="2"/>
    </row>
    <row r="2467" spans="8:102" ht="12.95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N2467" s="2"/>
      <c r="CR2467" s="2"/>
      <c r="CW2467" s="2"/>
      <c r="CX2467" s="2"/>
    </row>
    <row r="2468" spans="8:102" ht="12.95" customHeight="1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F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N2468" s="2"/>
      <c r="CR2468" s="2"/>
      <c r="CW2468" s="2"/>
      <c r="CX2468" s="2"/>
    </row>
    <row r="2469" spans="8:102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H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X2474" s="2"/>
      <c r="Y2474" s="2"/>
      <c r="Z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L2475" s="2"/>
      <c r="N2475" s="2"/>
      <c r="O2475" s="2"/>
      <c r="P2475" s="2"/>
      <c r="Q2475" s="2"/>
      <c r="R2475" s="2"/>
      <c r="S2475" s="2"/>
      <c r="T2475" s="2"/>
      <c r="V2475" s="2"/>
      <c r="W2475" s="2"/>
      <c r="Y2475" s="2"/>
      <c r="AA2475" s="2"/>
      <c r="AD2475" s="2"/>
      <c r="AE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N2476" s="2"/>
      <c r="O2476" s="2"/>
      <c r="P2476" s="2"/>
      <c r="Q2476" s="2"/>
      <c r="R2476" s="2"/>
      <c r="S2476" s="2"/>
      <c r="T2476" s="2"/>
      <c r="V2476" s="2"/>
      <c r="W2476" s="2"/>
      <c r="Y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I2477" s="2"/>
      <c r="J2477" s="2"/>
      <c r="K2477" s="2"/>
      <c r="N2477" s="2"/>
      <c r="O2477" s="2"/>
      <c r="P2477" s="2"/>
      <c r="Q2477" s="2"/>
      <c r="R2477" s="2"/>
      <c r="S2477" s="2"/>
      <c r="T2477" s="2"/>
      <c r="V2477" s="2"/>
      <c r="W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O2478" s="2"/>
      <c r="S2478" s="2"/>
      <c r="T2478" s="2"/>
      <c r="V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H2479" s="2"/>
      <c r="S2479" s="2"/>
      <c r="T2479" s="2"/>
      <c r="V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J2480" s="2"/>
      <c r="BL2480" s="2"/>
      <c r="BO2480" s="2"/>
      <c r="BP2480" s="2"/>
      <c r="BQ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R2480" s="2"/>
      <c r="CW2480" s="2"/>
      <c r="CX2480" s="2"/>
    </row>
    <row r="2481" spans="8:128" x14ac:dyDescent="0.2">
      <c r="S2481" s="2"/>
      <c r="T2481" s="2"/>
      <c r="V2481" s="2"/>
      <c r="Y2481" s="2"/>
      <c r="AG2481" s="2"/>
      <c r="AJ2481" s="2"/>
      <c r="AK2481" s="2"/>
      <c r="AM2481" s="2"/>
      <c r="AO2481" s="2"/>
      <c r="AP2481" s="2"/>
      <c r="AZ2481" s="2"/>
      <c r="BA2481" s="2"/>
      <c r="BH2481" s="2"/>
      <c r="BO2481" s="2"/>
      <c r="BP2481" s="2"/>
      <c r="CD2481" s="2"/>
      <c r="CE2481" s="2"/>
      <c r="CF2481" s="2"/>
      <c r="CW2481" s="2"/>
      <c r="CX2481" s="2"/>
    </row>
    <row r="2482" spans="8:128" x14ac:dyDescent="0.2">
      <c r="AG2482" s="2"/>
      <c r="AK2482" s="2"/>
      <c r="AM2482" s="2"/>
      <c r="AP2482" s="2"/>
      <c r="AZ2482" s="2"/>
      <c r="BA2482" s="2"/>
      <c r="BO2482" s="2"/>
      <c r="BP2482" s="2"/>
      <c r="CD2482" s="2"/>
      <c r="CE2482" s="2"/>
      <c r="CF2482" s="2"/>
      <c r="CW2482" s="2"/>
    </row>
    <row r="2483" spans="8:128" x14ac:dyDescent="0.2">
      <c r="H2483" s="47"/>
      <c r="I2483" s="47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47"/>
      <c r="V2483" s="47"/>
      <c r="W2483" s="47"/>
      <c r="X2483" s="47"/>
      <c r="Y2483" s="47"/>
      <c r="Z2483" s="47"/>
      <c r="AA2483" s="47"/>
      <c r="AB2483" s="47"/>
      <c r="AC2483" s="47"/>
      <c r="AD2483" s="47"/>
      <c r="AE2483" s="47"/>
      <c r="AF2483" s="47"/>
      <c r="AG2483" s="47"/>
      <c r="AH2483" s="47"/>
      <c r="AI2483" s="47"/>
      <c r="AJ2483" s="47"/>
      <c r="AK2483" s="47"/>
      <c r="AL2483" s="47"/>
      <c r="AM2483" s="47"/>
      <c r="AN2483" s="47"/>
      <c r="AO2483" s="47"/>
      <c r="AP2483" s="47"/>
      <c r="AQ2483" s="47"/>
      <c r="AR2483" s="47"/>
      <c r="AS2483" s="47"/>
      <c r="AT2483" s="47"/>
      <c r="AU2483" s="47"/>
      <c r="AV2483" s="47"/>
      <c r="AW2483" s="47"/>
      <c r="AX2483" s="47"/>
      <c r="AY2483" s="47"/>
      <c r="AZ2483" s="47"/>
      <c r="BA2483" s="47"/>
      <c r="BB2483" s="47"/>
      <c r="BC2483" s="47"/>
      <c r="BD2483" s="47"/>
      <c r="BE2483" s="47"/>
      <c r="BF2483" s="47"/>
      <c r="BG2483" s="47"/>
      <c r="BH2483" s="47"/>
      <c r="BI2483" s="47"/>
      <c r="BJ2483" s="47"/>
      <c r="BK2483" s="47"/>
      <c r="BL2483" s="47"/>
      <c r="BM2483" s="47"/>
      <c r="BN2483" s="47"/>
      <c r="BO2483" s="47"/>
      <c r="BP2483" s="47"/>
      <c r="BQ2483" s="47"/>
      <c r="BR2483" s="47"/>
      <c r="BS2483" s="47"/>
      <c r="BT2483" s="47"/>
      <c r="BU2483" s="47"/>
      <c r="BV2483" s="47"/>
      <c r="BW2483" s="47"/>
      <c r="BX2483" s="47"/>
      <c r="BY2483" s="47"/>
      <c r="BZ2483" s="47"/>
      <c r="CA2483" s="47"/>
      <c r="CB2483" s="47"/>
      <c r="CC2483" s="47"/>
      <c r="CD2483" s="47"/>
      <c r="CE2483" s="47"/>
      <c r="CF2483" s="47"/>
      <c r="CG2483" s="47"/>
      <c r="CH2483" s="47"/>
      <c r="CI2483" s="47"/>
      <c r="CJ2483" s="47"/>
      <c r="CK2483" s="47"/>
      <c r="CL2483" s="47"/>
      <c r="CM2483" s="47"/>
      <c r="CN2483" s="47"/>
      <c r="CO2483" s="47"/>
      <c r="CP2483" s="47"/>
      <c r="CQ2483" s="47"/>
      <c r="CR2483" s="47"/>
      <c r="CS2483" s="47"/>
      <c r="CT2483" s="47"/>
      <c r="CU2483" s="47"/>
      <c r="CV2483" s="47"/>
      <c r="CW2483" s="47"/>
      <c r="CX2483" s="47"/>
      <c r="CY2483" s="47">
        <f t="shared" ref="CY2483:DG2483" si="6">SUM(CY2463:CY2482)</f>
        <v>0</v>
      </c>
      <c r="CZ2483" s="47">
        <f t="shared" si="6"/>
        <v>0</v>
      </c>
      <c r="DA2483" s="47">
        <f t="shared" si="6"/>
        <v>0</v>
      </c>
      <c r="DB2483" s="47">
        <f t="shared" si="6"/>
        <v>0</v>
      </c>
      <c r="DC2483" s="47">
        <f t="shared" si="6"/>
        <v>0</v>
      </c>
      <c r="DD2483" s="47">
        <f t="shared" si="6"/>
        <v>0</v>
      </c>
      <c r="DE2483" s="47">
        <f t="shared" si="6"/>
        <v>0</v>
      </c>
      <c r="DF2483" s="47">
        <f t="shared" si="6"/>
        <v>0</v>
      </c>
      <c r="DG2483" s="47">
        <f t="shared" si="6"/>
        <v>0</v>
      </c>
      <c r="DH2483" s="47"/>
      <c r="DI2483" s="47"/>
      <c r="DJ2483" s="47"/>
      <c r="DK2483" s="47"/>
      <c r="DL2483" s="47"/>
      <c r="DM2483" s="47"/>
      <c r="DN2483" s="47"/>
      <c r="DO2483" s="47"/>
      <c r="DP2483" s="47"/>
      <c r="DQ2483" s="47"/>
      <c r="DR2483" s="47"/>
      <c r="DS2483" s="47"/>
      <c r="DT2483" s="47"/>
      <c r="DU2483" s="47"/>
      <c r="DV2483" s="47"/>
      <c r="DW2483" s="47"/>
      <c r="DX2483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82"/>
  <sheetViews>
    <sheetView showGridLines="0" topLeftCell="A19" zoomScale="120" zoomScaleNormal="120" workbookViewId="0">
      <selection activeCell="B27" sqref="B27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6" x14ac:dyDescent="0.2">
      <c r="A1" s="20"/>
      <c r="B1" s="20"/>
      <c r="C1" s="20"/>
      <c r="D1" s="20"/>
      <c r="E1" s="20"/>
      <c r="F1" s="20"/>
    </row>
    <row r="2" spans="1:6" x14ac:dyDescent="0.2">
      <c r="A2" s="464" t="s">
        <v>313</v>
      </c>
      <c r="B2" s="464"/>
      <c r="C2" s="464"/>
      <c r="D2" s="464"/>
      <c r="E2" s="464"/>
      <c r="F2" s="464"/>
    </row>
    <row r="3" spans="1:6" x14ac:dyDescent="0.2">
      <c r="A3" s="465" t="s">
        <v>59</v>
      </c>
      <c r="B3" s="465"/>
      <c r="C3" s="465"/>
      <c r="D3" s="465"/>
      <c r="E3" s="465"/>
      <c r="F3" s="465"/>
    </row>
    <row r="4" spans="1:6" x14ac:dyDescent="0.2">
      <c r="A4" s="465" t="s">
        <v>130</v>
      </c>
      <c r="B4" s="465"/>
      <c r="C4" s="465"/>
      <c r="D4" s="465"/>
      <c r="E4" s="465"/>
      <c r="F4" s="465"/>
    </row>
    <row r="5" spans="1:6" x14ac:dyDescent="0.2">
      <c r="A5" s="465" t="s">
        <v>129</v>
      </c>
      <c r="B5" s="465"/>
      <c r="C5" s="465"/>
      <c r="D5" s="465"/>
      <c r="E5" s="465"/>
      <c r="F5" s="465"/>
    </row>
    <row r="6" spans="1:6" x14ac:dyDescent="0.2">
      <c r="A6" s="465" t="s">
        <v>124</v>
      </c>
      <c r="B6" s="465"/>
      <c r="C6" s="465"/>
      <c r="D6" s="465"/>
      <c r="E6" s="465"/>
      <c r="F6" s="465"/>
    </row>
    <row r="7" spans="1:6" x14ac:dyDescent="0.2">
      <c r="A7" s="202" t="s">
        <v>131</v>
      </c>
      <c r="B7" s="202"/>
      <c r="C7" s="202"/>
      <c r="D7" s="202"/>
      <c r="E7" s="202"/>
      <c r="F7" s="202"/>
    </row>
    <row r="8" spans="1:6" ht="13.5" thickBot="1" x14ac:dyDescent="0.25">
      <c r="A8" s="21"/>
      <c r="B8" s="21"/>
      <c r="C8" s="21"/>
      <c r="D8" s="171"/>
      <c r="E8" s="21"/>
      <c r="F8" s="21"/>
    </row>
    <row r="9" spans="1:6" x14ac:dyDescent="0.2">
      <c r="A9" s="458" t="s">
        <v>63</v>
      </c>
      <c r="B9" s="460" t="s">
        <v>64</v>
      </c>
      <c r="C9" s="22" t="s">
        <v>65</v>
      </c>
      <c r="D9" s="23" t="s">
        <v>66</v>
      </c>
      <c r="E9" s="24" t="s">
        <v>67</v>
      </c>
      <c r="F9" s="462" t="s">
        <v>17</v>
      </c>
    </row>
    <row r="10" spans="1:6" ht="13.5" thickBot="1" x14ac:dyDescent="0.25">
      <c r="A10" s="459"/>
      <c r="B10" s="461"/>
      <c r="C10" s="25" t="s">
        <v>68</v>
      </c>
      <c r="D10" s="26" t="s">
        <v>69</v>
      </c>
      <c r="E10" s="27" t="s">
        <v>70</v>
      </c>
      <c r="F10" s="463"/>
    </row>
    <row r="11" spans="1:6" x14ac:dyDescent="0.2">
      <c r="A11" s="28">
        <v>51</v>
      </c>
      <c r="B11" s="29" t="s">
        <v>71</v>
      </c>
      <c r="C11" s="174">
        <f>SUM(C12+C15+C17)</f>
        <v>8675.5499999999993</v>
      </c>
      <c r="D11" s="174">
        <f>SUM(D12+D15+D17)</f>
        <v>2766</v>
      </c>
      <c r="E11" s="174">
        <f>SUM(E12+E15+E17)</f>
        <v>0</v>
      </c>
      <c r="F11" s="174">
        <f>SUM(F12+F15+F17)</f>
        <v>11441.55</v>
      </c>
    </row>
    <row r="12" spans="1:6" x14ac:dyDescent="0.2">
      <c r="A12" s="30">
        <v>511</v>
      </c>
      <c r="B12" s="31" t="s">
        <v>153</v>
      </c>
      <c r="C12" s="163">
        <f>SUM(C13:C14)</f>
        <v>7577.55</v>
      </c>
      <c r="D12" s="163">
        <f>SUM(D13:D14)</f>
        <v>2400</v>
      </c>
      <c r="E12" s="163">
        <f>SUM(E13:E14)</f>
        <v>0</v>
      </c>
      <c r="F12" s="163">
        <f>SUM(F13:F14)</f>
        <v>9977.5499999999993</v>
      </c>
    </row>
    <row r="13" spans="1:6" x14ac:dyDescent="0.2">
      <c r="A13" s="32">
        <v>51101</v>
      </c>
      <c r="B13" s="33" t="s">
        <v>72</v>
      </c>
      <c r="C13" s="164">
        <f>F13-D13</f>
        <v>7200</v>
      </c>
      <c r="D13" s="164">
        <f>'[1]DEPARTAMENTO JURIDICO '!$I$13*3</f>
        <v>2400</v>
      </c>
      <c r="E13" s="164"/>
      <c r="F13" s="164">
        <f>+'[2]DEPARTAMENTO JURIDICO '!$L$13</f>
        <v>9600</v>
      </c>
    </row>
    <row r="14" spans="1:6" x14ac:dyDescent="0.2">
      <c r="A14" s="32">
        <v>51103</v>
      </c>
      <c r="B14" s="38" t="s">
        <v>73</v>
      </c>
      <c r="C14" s="164">
        <f>+'[2]DEPARTAMENTO JURIDICO '!$M$13</f>
        <v>377.55</v>
      </c>
      <c r="D14" s="164"/>
      <c r="E14" s="164"/>
      <c r="F14" s="164">
        <f t="shared" ref="F14" si="0">SUM(C14:E14)</f>
        <v>377.55</v>
      </c>
    </row>
    <row r="15" spans="1:6" x14ac:dyDescent="0.2">
      <c r="A15" s="30">
        <v>514</v>
      </c>
      <c r="B15" s="29" t="s">
        <v>76</v>
      </c>
      <c r="C15" s="163">
        <f>SUM(C16:C16)</f>
        <v>612</v>
      </c>
      <c r="D15" s="163">
        <f>SUM(D16:D16)</f>
        <v>204</v>
      </c>
      <c r="E15" s="163">
        <f>SUM(E16:E16)</f>
        <v>0</v>
      </c>
      <c r="F15" s="163">
        <f>SUM(F16:F16)</f>
        <v>816</v>
      </c>
    </row>
    <row r="16" spans="1:6" x14ac:dyDescent="0.2">
      <c r="A16" s="35">
        <v>51401</v>
      </c>
      <c r="B16" s="38" t="s">
        <v>77</v>
      </c>
      <c r="C16" s="164">
        <f>F16-D16</f>
        <v>612</v>
      </c>
      <c r="D16" s="164">
        <v>204</v>
      </c>
      <c r="E16" s="164"/>
      <c r="F16" s="164">
        <f>+'[2]DEPARTAMENTO JURIDICO '!$L$17+'[2]DEPARTAMENTO JURIDICO '!$L$19</f>
        <v>816</v>
      </c>
    </row>
    <row r="17" spans="1:7" x14ac:dyDescent="0.2">
      <c r="A17" s="30">
        <v>515</v>
      </c>
      <c r="B17" s="37" t="s">
        <v>78</v>
      </c>
      <c r="C17" s="163">
        <f>SUM(C18:C18)</f>
        <v>486</v>
      </c>
      <c r="D17" s="163">
        <f>SUM(D18:D18)</f>
        <v>162</v>
      </c>
      <c r="E17" s="163">
        <f>SUM(E18:E18)</f>
        <v>0</v>
      </c>
      <c r="F17" s="163">
        <f>SUM(F18:F18)</f>
        <v>648</v>
      </c>
    </row>
    <row r="18" spans="1:7" x14ac:dyDescent="0.2">
      <c r="A18" s="35">
        <v>51501</v>
      </c>
      <c r="B18" s="38" t="s">
        <v>77</v>
      </c>
      <c r="C18" s="164">
        <f>F18-D18</f>
        <v>486</v>
      </c>
      <c r="D18" s="164">
        <f>'[1]DEPARTAMENTO JURIDICO '!$J$13*3</f>
        <v>162</v>
      </c>
      <c r="E18" s="164"/>
      <c r="F18" s="164">
        <f>+'[2]DEPARTAMENTO JURIDICO '!$L$18</f>
        <v>648</v>
      </c>
    </row>
    <row r="19" spans="1:7" x14ac:dyDescent="0.2">
      <c r="A19" s="30">
        <v>54</v>
      </c>
      <c r="B19" s="37" t="s">
        <v>80</v>
      </c>
      <c r="C19" s="51">
        <f>SUM(C20+C24+C26)</f>
        <v>621.04999999999995</v>
      </c>
      <c r="D19" s="51">
        <f t="shared" ref="D19:F19" si="1">SUM(D20+D24+D26)</f>
        <v>500</v>
      </c>
      <c r="E19" s="51">
        <f t="shared" si="1"/>
        <v>0</v>
      </c>
      <c r="F19" s="51">
        <f t="shared" si="1"/>
        <v>1121.05</v>
      </c>
    </row>
    <row r="20" spans="1:7" x14ac:dyDescent="0.2">
      <c r="A20" s="30">
        <v>541</v>
      </c>
      <c r="B20" s="37" t="s">
        <v>154</v>
      </c>
      <c r="C20" s="51">
        <f>SUM(C21:C23)</f>
        <v>571.04999999999995</v>
      </c>
      <c r="D20" s="51">
        <f>SUM(D21:D23)</f>
        <v>0</v>
      </c>
      <c r="E20" s="51">
        <f>SUM(E21:E23)</f>
        <v>0</v>
      </c>
      <c r="F20" s="51">
        <f>SUM(F21:F23)</f>
        <v>571.04999999999995</v>
      </c>
      <c r="G20" s="39"/>
    </row>
    <row r="21" spans="1:7" x14ac:dyDescent="0.2">
      <c r="A21" s="35">
        <v>54105</v>
      </c>
      <c r="B21" s="38" t="s">
        <v>84</v>
      </c>
      <c r="C21" s="52">
        <v>248.2</v>
      </c>
      <c r="D21" s="52"/>
      <c r="E21" s="52"/>
      <c r="F21" s="52">
        <f>SUM(C21:E21)</f>
        <v>248.2</v>
      </c>
      <c r="G21" s="40"/>
    </row>
    <row r="22" spans="1:7" x14ac:dyDescent="0.2">
      <c r="A22" s="35">
        <v>54114</v>
      </c>
      <c r="B22" s="38" t="s">
        <v>88</v>
      </c>
      <c r="C22" s="52">
        <v>22.85</v>
      </c>
      <c r="D22" s="52"/>
      <c r="E22" s="52"/>
      <c r="F22" s="52">
        <f t="shared" ref="F22:F30" si="2">SUM(C22:E22)</f>
        <v>22.85</v>
      </c>
      <c r="G22" s="40"/>
    </row>
    <row r="23" spans="1:7" x14ac:dyDescent="0.2">
      <c r="A23" s="35">
        <v>54199</v>
      </c>
      <c r="B23" s="38" t="s">
        <v>90</v>
      </c>
      <c r="C23" s="52">
        <v>300</v>
      </c>
      <c r="D23" s="52"/>
      <c r="E23" s="52"/>
      <c r="F23" s="52">
        <f t="shared" si="2"/>
        <v>300</v>
      </c>
      <c r="G23" s="40"/>
    </row>
    <row r="24" spans="1:7" x14ac:dyDescent="0.2">
      <c r="A24" s="28">
        <v>544</v>
      </c>
      <c r="B24" s="29" t="s">
        <v>156</v>
      </c>
      <c r="C24" s="50">
        <f>SUM(C25:C25)</f>
        <v>50</v>
      </c>
      <c r="D24" s="50">
        <f>SUM(D25:D25)</f>
        <v>0</v>
      </c>
      <c r="E24" s="50">
        <f>SUM(E25:E25)</f>
        <v>0</v>
      </c>
      <c r="F24" s="50">
        <f>SUM(F25:F25)</f>
        <v>50</v>
      </c>
      <c r="G24" s="41"/>
    </row>
    <row r="25" spans="1:7" x14ac:dyDescent="0.2">
      <c r="A25" s="35">
        <v>54401</v>
      </c>
      <c r="B25" s="38" t="s">
        <v>101</v>
      </c>
      <c r="C25" s="52">
        <v>50</v>
      </c>
      <c r="D25" s="52"/>
      <c r="E25" s="52"/>
      <c r="F25" s="52">
        <f t="shared" si="2"/>
        <v>50</v>
      </c>
      <c r="G25" s="40"/>
    </row>
    <row r="26" spans="1:7" x14ac:dyDescent="0.2">
      <c r="A26" s="30">
        <v>545</v>
      </c>
      <c r="B26" s="37" t="s">
        <v>160</v>
      </c>
      <c r="C26" s="51">
        <f>SUM(C27:C27)</f>
        <v>0</v>
      </c>
      <c r="D26" s="51">
        <f>SUM(D27:D27)</f>
        <v>500</v>
      </c>
      <c r="E26" s="51">
        <f>SUM(E27:E27)</f>
        <v>0</v>
      </c>
      <c r="F26" s="51">
        <f>SUM(F27:F27)</f>
        <v>500</v>
      </c>
      <c r="G26" s="39"/>
    </row>
    <row r="27" spans="1:7" x14ac:dyDescent="0.2">
      <c r="A27" s="35">
        <v>54503</v>
      </c>
      <c r="B27" s="38" t="s">
        <v>103</v>
      </c>
      <c r="C27" s="51"/>
      <c r="D27" s="52">
        <v>500</v>
      </c>
      <c r="E27" s="51"/>
      <c r="F27" s="52">
        <f t="shared" si="2"/>
        <v>500</v>
      </c>
      <c r="G27" s="39"/>
    </row>
    <row r="28" spans="1:7" x14ac:dyDescent="0.2">
      <c r="A28" s="30">
        <v>55</v>
      </c>
      <c r="B28" s="37" t="s">
        <v>104</v>
      </c>
      <c r="C28" s="51">
        <f>SUM(C29)</f>
        <v>55</v>
      </c>
      <c r="D28" s="51">
        <f t="shared" ref="D28:F28" si="3">SUM(D29)</f>
        <v>0</v>
      </c>
      <c r="E28" s="51">
        <f t="shared" si="3"/>
        <v>0</v>
      </c>
      <c r="F28" s="51">
        <f t="shared" si="3"/>
        <v>55</v>
      </c>
      <c r="G28" s="39"/>
    </row>
    <row r="29" spans="1:7" x14ac:dyDescent="0.2">
      <c r="A29" s="287">
        <v>556</v>
      </c>
      <c r="B29" s="288" t="s">
        <v>158</v>
      </c>
      <c r="C29" s="163">
        <f>SUM(C30:C30)</f>
        <v>55</v>
      </c>
      <c r="D29" s="163">
        <f>SUM(D30:D30)</f>
        <v>0</v>
      </c>
      <c r="E29" s="51">
        <f>SUM(E30:E30)</f>
        <v>0</v>
      </c>
      <c r="F29" s="51">
        <f>SUM(F30:F30)</f>
        <v>55</v>
      </c>
      <c r="G29" s="40"/>
    </row>
    <row r="30" spans="1:7" x14ac:dyDescent="0.2">
      <c r="A30" s="191">
        <v>55601</v>
      </c>
      <c r="B30" s="192" t="s">
        <v>105</v>
      </c>
      <c r="C30" s="164">
        <v>55</v>
      </c>
      <c r="D30" s="164"/>
      <c r="E30" s="52"/>
      <c r="F30" s="52">
        <f t="shared" si="2"/>
        <v>55</v>
      </c>
      <c r="G30" s="40"/>
    </row>
    <row r="31" spans="1:7" x14ac:dyDescent="0.2">
      <c r="A31" s="30">
        <v>61</v>
      </c>
      <c r="B31" s="37" t="s">
        <v>110</v>
      </c>
      <c r="C31" s="164">
        <f>SUM(C32)</f>
        <v>600</v>
      </c>
      <c r="D31" s="164">
        <f t="shared" ref="D31:F32" si="4">SUM(D32)</f>
        <v>0</v>
      </c>
      <c r="E31" s="164">
        <f t="shared" si="4"/>
        <v>0</v>
      </c>
      <c r="F31" s="164">
        <f t="shared" si="4"/>
        <v>600</v>
      </c>
      <c r="G31" s="40"/>
    </row>
    <row r="32" spans="1:7" x14ac:dyDescent="0.2">
      <c r="A32" s="30">
        <v>611</v>
      </c>
      <c r="B32" s="37" t="s">
        <v>163</v>
      </c>
      <c r="C32" s="164">
        <f>SUM(C33)</f>
        <v>600</v>
      </c>
      <c r="D32" s="164">
        <f t="shared" si="4"/>
        <v>0</v>
      </c>
      <c r="E32" s="164">
        <f t="shared" si="4"/>
        <v>0</v>
      </c>
      <c r="F32" s="164">
        <f t="shared" si="4"/>
        <v>600</v>
      </c>
      <c r="G32" s="40"/>
    </row>
    <row r="33" spans="1:8" x14ac:dyDescent="0.2">
      <c r="A33" s="35">
        <v>61101</v>
      </c>
      <c r="B33" s="38" t="s">
        <v>112</v>
      </c>
      <c r="C33" s="164">
        <v>600</v>
      </c>
      <c r="D33" s="164"/>
      <c r="E33" s="164"/>
      <c r="F33" s="164">
        <v>600</v>
      </c>
      <c r="G33" s="40"/>
    </row>
    <row r="34" spans="1:8" x14ac:dyDescent="0.2">
      <c r="A34" s="35"/>
      <c r="B34" s="37" t="s">
        <v>119</v>
      </c>
      <c r="C34" s="51">
        <f>SUM(C11+C19+C28+C31)</f>
        <v>9951.5999999999985</v>
      </c>
      <c r="D34" s="51">
        <f>SUM(D11+D19+D28+D31)</f>
        <v>3266</v>
      </c>
      <c r="E34" s="51">
        <f>SUM(E11+E19+E28+E31)</f>
        <v>0</v>
      </c>
      <c r="F34" s="51">
        <f>SUM(F11+F19+F28+F31)</f>
        <v>13217.599999999999</v>
      </c>
      <c r="G34" s="40"/>
    </row>
    <row r="35" spans="1:8" x14ac:dyDescent="0.2">
      <c r="A35" s="35"/>
      <c r="B35" s="38"/>
      <c r="C35" s="52"/>
      <c r="D35" s="52"/>
      <c r="E35" s="52"/>
      <c r="F35" s="52"/>
      <c r="G35" s="40"/>
    </row>
    <row r="36" spans="1:8" x14ac:dyDescent="0.2">
      <c r="A36" s="30"/>
      <c r="B36" s="37" t="s">
        <v>120</v>
      </c>
      <c r="C36" s="51">
        <f>SUM(C11++C19+C28+C31)</f>
        <v>9951.5999999999985</v>
      </c>
      <c r="D36" s="51">
        <f t="shared" ref="D36:F36" si="5">SUM(D11++D19+D28+D31)</f>
        <v>3266</v>
      </c>
      <c r="E36" s="51">
        <f t="shared" si="5"/>
        <v>0</v>
      </c>
      <c r="F36" s="51">
        <f t="shared" si="5"/>
        <v>13217.599999999999</v>
      </c>
      <c r="G36" s="54"/>
    </row>
    <row r="37" spans="1:8" x14ac:dyDescent="0.2">
      <c r="A37" s="30"/>
      <c r="B37" s="37" t="s">
        <v>121</v>
      </c>
      <c r="C37" s="51">
        <f>SUM(C12+C15+C17+C20+C24+C26+C29+C33)</f>
        <v>9951.5999999999985</v>
      </c>
      <c r="D37" s="51">
        <f t="shared" ref="D37:F37" si="6">SUM(D12+D15+D17+D20+D24+D26+D29+D33)</f>
        <v>3266</v>
      </c>
      <c r="E37" s="51">
        <f t="shared" si="6"/>
        <v>0</v>
      </c>
      <c r="F37" s="51">
        <f t="shared" si="6"/>
        <v>13217.599999999999</v>
      </c>
      <c r="G37" s="54"/>
    </row>
    <row r="38" spans="1:8" x14ac:dyDescent="0.2">
      <c r="A38" s="30"/>
      <c r="B38" s="37" t="s">
        <v>122</v>
      </c>
      <c r="C38" s="51">
        <f>SUM(C13+C14+C16+C18+C21+C22+C23+C25+C27+C30+C33)</f>
        <v>9951.6</v>
      </c>
      <c r="D38" s="51">
        <f t="shared" ref="D38:F38" si="7">SUM(D13+D14+D16+D18+D21+D22+D23+D25+D27+D30+D33)</f>
        <v>3266</v>
      </c>
      <c r="E38" s="51">
        <f t="shared" si="7"/>
        <v>0</v>
      </c>
      <c r="F38" s="51">
        <f t="shared" si="7"/>
        <v>13217.6</v>
      </c>
      <c r="G38" s="186"/>
      <c r="H38" s="42"/>
    </row>
    <row r="39" spans="1:8" x14ac:dyDescent="0.2">
      <c r="A39" s="42"/>
      <c r="G39" s="40"/>
    </row>
    <row r="40" spans="1:8" x14ac:dyDescent="0.2">
      <c r="G40" s="40"/>
    </row>
    <row r="41" spans="1:8" x14ac:dyDescent="0.2">
      <c r="G41" s="40"/>
    </row>
    <row r="42" spans="1:8" x14ac:dyDescent="0.2">
      <c r="G42" s="40"/>
    </row>
    <row r="43" spans="1:8" x14ac:dyDescent="0.2">
      <c r="G43" s="40"/>
    </row>
    <row r="44" spans="1:8" x14ac:dyDescent="0.2">
      <c r="G44" s="40"/>
    </row>
    <row r="45" spans="1:8" x14ac:dyDescent="0.2">
      <c r="G45" s="40"/>
    </row>
    <row r="46" spans="1:8" x14ac:dyDescent="0.2">
      <c r="G46" s="40"/>
    </row>
    <row r="47" spans="1:8" x14ac:dyDescent="0.2">
      <c r="G47" s="40"/>
    </row>
    <row r="48" spans="1:8" x14ac:dyDescent="0.2">
      <c r="G48" s="40"/>
    </row>
    <row r="49" spans="7:7" x14ac:dyDescent="0.2">
      <c r="G49" s="40"/>
    </row>
    <row r="50" spans="7:7" x14ac:dyDescent="0.2">
      <c r="G50" s="40"/>
    </row>
    <row r="51" spans="7:7" x14ac:dyDescent="0.2">
      <c r="G51" s="40"/>
    </row>
    <row r="52" spans="7:7" x14ac:dyDescent="0.2">
      <c r="G52" s="40"/>
    </row>
    <row r="53" spans="7:7" x14ac:dyDescent="0.2">
      <c r="G53" s="40"/>
    </row>
    <row r="54" spans="7:7" x14ac:dyDescent="0.2">
      <c r="G54" s="40"/>
    </row>
    <row r="55" spans="7:7" x14ac:dyDescent="0.2">
      <c r="G55" s="40"/>
    </row>
    <row r="56" spans="7:7" x14ac:dyDescent="0.2">
      <c r="G56" s="40"/>
    </row>
    <row r="57" spans="7:7" x14ac:dyDescent="0.2">
      <c r="G57" s="40"/>
    </row>
    <row r="58" spans="7:7" x14ac:dyDescent="0.2">
      <c r="G58" s="40"/>
    </row>
    <row r="59" spans="7:7" x14ac:dyDescent="0.2">
      <c r="G59" s="40"/>
    </row>
    <row r="60" spans="7:7" x14ac:dyDescent="0.2">
      <c r="G60" s="40"/>
    </row>
    <row r="61" spans="7:7" x14ac:dyDescent="0.2">
      <c r="G61" s="40"/>
    </row>
    <row r="62" spans="7:7" x14ac:dyDescent="0.2">
      <c r="G62" s="40"/>
    </row>
    <row r="63" spans="7:7" x14ac:dyDescent="0.2">
      <c r="G63" s="40"/>
    </row>
    <row r="64" spans="7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80" spans="7:7" ht="15" customHeight="1" x14ac:dyDescent="0.2"/>
    <row r="1087" spans="7:7" x14ac:dyDescent="0.2">
      <c r="G1087" s="43"/>
    </row>
    <row r="1088" spans="7:7" x14ac:dyDescent="0.2">
      <c r="G1088" s="2"/>
    </row>
    <row r="1089" spans="7:7" x14ac:dyDescent="0.2">
      <c r="G1089" s="2"/>
    </row>
    <row r="1090" spans="7:7" x14ac:dyDescent="0.2">
      <c r="G1090" s="2"/>
    </row>
    <row r="1091" spans="7:7" x14ac:dyDescent="0.2">
      <c r="G1091" s="2"/>
    </row>
    <row r="1092" spans="7:7" x14ac:dyDescent="0.2">
      <c r="G1092" s="44"/>
    </row>
    <row r="1093" spans="7:7" x14ac:dyDescent="0.2">
      <c r="G1093" s="2"/>
    </row>
    <row r="1094" spans="7:7" x14ac:dyDescent="0.2">
      <c r="G1094" s="2"/>
    </row>
    <row r="1095" spans="7:7" x14ac:dyDescent="0.2">
      <c r="G1095" s="2"/>
    </row>
    <row r="1096" spans="7:7" x14ac:dyDescent="0.2">
      <c r="G1096" s="2"/>
    </row>
    <row r="1097" spans="7:7" x14ac:dyDescent="0.2">
      <c r="G1097" s="2"/>
    </row>
    <row r="1098" spans="7:7" x14ac:dyDescent="0.2">
      <c r="G1098" s="2"/>
    </row>
    <row r="1099" spans="7:7" x14ac:dyDescent="0.2">
      <c r="G1099" s="2"/>
    </row>
    <row r="1100" spans="7:7" x14ac:dyDescent="0.2">
      <c r="G1100" s="2"/>
    </row>
    <row r="1101" spans="7:7" x14ac:dyDescent="0.2">
      <c r="G1101" s="2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45"/>
    </row>
    <row r="1106" spans="7:7" x14ac:dyDescent="0.2">
      <c r="G1106" s="46"/>
    </row>
    <row r="1107" spans="7:7" x14ac:dyDescent="0.2">
      <c r="G1107" s="45"/>
    </row>
    <row r="1108" spans="7:7" x14ac:dyDescent="0.2">
      <c r="G1108" s="47"/>
    </row>
    <row r="1109" spans="7:7" x14ac:dyDescent="0.2">
      <c r="G1109" s="40"/>
    </row>
    <row r="1110" spans="7:7" x14ac:dyDescent="0.2">
      <c r="G1110" s="39"/>
    </row>
    <row r="1111" spans="7:7" x14ac:dyDescent="0.2">
      <c r="G1111" s="40"/>
    </row>
    <row r="1112" spans="7:7" x14ac:dyDescent="0.2">
      <c r="G1112" s="40"/>
    </row>
    <row r="1113" spans="7:7" x14ac:dyDescent="0.2">
      <c r="G1113" s="40"/>
    </row>
    <row r="1114" spans="7:7" x14ac:dyDescent="0.2">
      <c r="G1114" s="39"/>
    </row>
    <row r="1115" spans="7:7" x14ac:dyDescent="0.2">
      <c r="G1115" s="39"/>
    </row>
    <row r="1116" spans="7:7" x14ac:dyDescent="0.2">
      <c r="G1116" s="39"/>
    </row>
    <row r="1117" spans="7:7" x14ac:dyDescent="0.2">
      <c r="G1117" s="39"/>
    </row>
    <row r="1118" spans="7:7" x14ac:dyDescent="0.2">
      <c r="G1118" s="39"/>
    </row>
    <row r="1119" spans="7:7" x14ac:dyDescent="0.2">
      <c r="G1119" s="39"/>
    </row>
    <row r="2461" spans="8:102" ht="11.1" customHeight="1" x14ac:dyDescent="0.2">
      <c r="H2461" s="43"/>
      <c r="I2461" s="43"/>
      <c r="J2461" s="43"/>
      <c r="K2461" s="43"/>
      <c r="L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Z2461" s="43"/>
      <c r="BA2461" s="43"/>
      <c r="BB2461" s="43"/>
      <c r="BC2461" s="43"/>
      <c r="BD2461" s="43"/>
      <c r="BE2461" s="43"/>
      <c r="BG2461" s="43"/>
      <c r="BH2461" s="43"/>
      <c r="BI2461" s="43"/>
      <c r="BJ2461" s="43"/>
      <c r="BK2461" s="43"/>
      <c r="BL2461" s="43"/>
      <c r="BN2461" s="43"/>
      <c r="BO2461" s="43"/>
      <c r="BP2461" s="43"/>
      <c r="BQ2461" s="43"/>
      <c r="BR2461" s="43"/>
      <c r="BS2461" s="43"/>
      <c r="BU2461" s="43"/>
      <c r="BV2461" s="43"/>
      <c r="BW2461" s="43"/>
      <c r="BX2461" s="43"/>
      <c r="BY2461" s="43"/>
      <c r="BZ2461" s="43"/>
      <c r="CB2461" s="43"/>
      <c r="CC2461" s="43"/>
      <c r="CD2461" s="43"/>
      <c r="CE2461" s="43"/>
      <c r="CF2461" s="43"/>
      <c r="CG2461" s="43"/>
      <c r="CI2461" s="43"/>
      <c r="CJ2461" s="43"/>
      <c r="CK2461" s="43"/>
      <c r="CL2461" s="43"/>
      <c r="CM2461" s="43"/>
      <c r="CN2461" s="43"/>
      <c r="CP2461" s="43"/>
      <c r="CQ2461" s="43"/>
      <c r="CR2461" s="43"/>
      <c r="CS2461" s="43"/>
      <c r="CT2461" s="43"/>
      <c r="CU2461" s="43"/>
      <c r="CW2461" s="43"/>
      <c r="CX2461" s="43"/>
    </row>
    <row r="2462" spans="8:102" ht="11.1" customHeight="1" x14ac:dyDescent="0.2">
      <c r="H2462" s="2"/>
      <c r="I2462" s="2"/>
      <c r="J2462" s="2"/>
      <c r="K2462" s="2"/>
      <c r="L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Z2462" s="2"/>
      <c r="BA2462" s="2"/>
      <c r="BB2462" s="2"/>
      <c r="BC2462" s="2"/>
      <c r="BD2462" s="2"/>
      <c r="BE2462" s="2"/>
      <c r="BG2462" s="2"/>
      <c r="BH2462" s="2"/>
      <c r="BI2462" s="2"/>
      <c r="BJ2462" s="2"/>
      <c r="BK2462" s="2"/>
      <c r="BL2462" s="2"/>
      <c r="BN2462" s="2"/>
      <c r="BO2462" s="2"/>
      <c r="BP2462" s="2"/>
      <c r="BQ2462" s="2"/>
      <c r="BR2462" s="2"/>
      <c r="BS2462" s="2"/>
      <c r="BU2462" s="2"/>
      <c r="BV2462" s="2"/>
      <c r="BW2462" s="2"/>
      <c r="BX2462" s="2"/>
      <c r="BY2462" s="2"/>
      <c r="BZ2462" s="2"/>
      <c r="CB2462" s="2"/>
      <c r="CC2462" s="2"/>
      <c r="CD2462" s="2"/>
      <c r="CE2462" s="2"/>
      <c r="CF2462" s="2"/>
      <c r="CG2462" s="2"/>
      <c r="CI2462" s="2"/>
      <c r="CJ2462" s="2"/>
      <c r="CK2462" s="2"/>
      <c r="CL2462" s="2"/>
      <c r="CM2462" s="2"/>
      <c r="CN2462" s="2"/>
      <c r="CP2462" s="2"/>
      <c r="CQ2462" s="2"/>
      <c r="CR2462" s="2"/>
      <c r="CS2462" s="2"/>
      <c r="CT2462" s="2"/>
      <c r="CU2462" s="2"/>
      <c r="CW2462" s="2"/>
      <c r="CX2462" s="2"/>
    </row>
    <row r="2463" spans="8:102" ht="11.1" customHeight="1" x14ac:dyDescent="0.2">
      <c r="H2463" s="2"/>
      <c r="I2463" s="2"/>
      <c r="J2463" s="2"/>
      <c r="K2463" s="2"/>
      <c r="L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  <c r="AJ2463" s="2"/>
      <c r="AK2463" s="2"/>
      <c r="AM2463" s="2"/>
      <c r="AO2463" s="2"/>
      <c r="AP2463" s="2"/>
      <c r="AQ2463" s="2"/>
      <c r="AR2463" s="2"/>
      <c r="AS2463" s="2"/>
      <c r="AT2463" s="2"/>
      <c r="AV2463" s="2"/>
      <c r="AX2463" s="2"/>
      <c r="AZ2463" s="2"/>
      <c r="BA2463" s="2"/>
      <c r="BB2463" s="2"/>
      <c r="BC2463" s="2"/>
      <c r="BD2463" s="2"/>
      <c r="BE2463" s="2"/>
      <c r="BG2463" s="2"/>
      <c r="BH2463" s="2"/>
      <c r="BI2463" s="2"/>
      <c r="BJ2463" s="2"/>
      <c r="BL2463" s="2"/>
      <c r="BN2463" s="2"/>
      <c r="BO2463" s="2"/>
      <c r="BP2463" s="2"/>
      <c r="BQ2463" s="2"/>
      <c r="BR2463" s="2"/>
      <c r="BS2463" s="2"/>
      <c r="BU2463" s="2"/>
      <c r="BV2463" s="2"/>
      <c r="BW2463" s="2"/>
      <c r="BX2463" s="2"/>
      <c r="BY2463" s="2"/>
      <c r="BZ2463" s="2"/>
      <c r="CB2463" s="2"/>
      <c r="CD2463" s="2"/>
      <c r="CE2463" s="2"/>
      <c r="CF2463" s="2"/>
      <c r="CG2463" s="2"/>
      <c r="CI2463" s="2"/>
      <c r="CJ2463" s="2"/>
      <c r="CK2463" s="2"/>
      <c r="CL2463" s="2"/>
      <c r="CM2463" s="2"/>
      <c r="CN2463" s="2"/>
      <c r="CP2463" s="2"/>
      <c r="CQ2463" s="2"/>
      <c r="CR2463" s="2"/>
      <c r="CW2463" s="2"/>
      <c r="CX2463" s="2"/>
    </row>
    <row r="2464" spans="8:102" x14ac:dyDescent="0.2">
      <c r="H2464" s="2"/>
      <c r="I2464" s="2"/>
      <c r="J2464" s="2"/>
      <c r="K2464" s="2"/>
      <c r="L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  <c r="AJ2464" s="2"/>
      <c r="AK2464" s="2"/>
      <c r="AM2464" s="2"/>
      <c r="AO2464" s="2"/>
      <c r="AP2464" s="2"/>
      <c r="AQ2464" s="2"/>
      <c r="AR2464" s="2"/>
      <c r="AS2464" s="2"/>
      <c r="AT2464" s="2"/>
      <c r="AV2464" s="2"/>
      <c r="AX2464" s="2"/>
      <c r="AZ2464" s="2"/>
      <c r="BA2464" s="2"/>
      <c r="BB2464" s="2"/>
      <c r="BC2464" s="2"/>
      <c r="BD2464" s="2"/>
      <c r="BE2464" s="2"/>
      <c r="BG2464" s="2"/>
      <c r="BH2464" s="2"/>
      <c r="BI2464" s="2"/>
      <c r="BJ2464" s="2"/>
      <c r="BL2464" s="2"/>
      <c r="BN2464" s="2"/>
      <c r="BO2464" s="2"/>
      <c r="BP2464" s="2"/>
      <c r="BQ2464" s="2"/>
      <c r="BR2464" s="2"/>
      <c r="BS2464" s="2"/>
      <c r="BU2464" s="2"/>
      <c r="BV2464" s="2"/>
      <c r="BW2464" s="2"/>
      <c r="BX2464" s="2"/>
      <c r="BY2464" s="2"/>
      <c r="BZ2464" s="2"/>
      <c r="CB2464" s="2"/>
      <c r="CD2464" s="2"/>
      <c r="CE2464" s="2"/>
      <c r="CF2464" s="2"/>
      <c r="CG2464" s="2"/>
      <c r="CI2464" s="2"/>
      <c r="CJ2464" s="2"/>
      <c r="CK2464" s="2"/>
      <c r="CL2464" s="2"/>
      <c r="CM2464" s="2"/>
      <c r="CN2464" s="2"/>
      <c r="CP2464" s="2"/>
      <c r="CQ2464" s="2"/>
      <c r="CR2464" s="2"/>
      <c r="CW2464" s="2"/>
      <c r="CX2464" s="2"/>
    </row>
    <row r="2465" spans="8:102" ht="12.95" customHeight="1" x14ac:dyDescent="0.2">
      <c r="H2465" s="2"/>
      <c r="I2465" s="2"/>
      <c r="J2465" s="2"/>
      <c r="K2465" s="2"/>
      <c r="L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D2465" s="2"/>
      <c r="AE2465" s="2"/>
      <c r="AF2465" s="2"/>
      <c r="AG2465" s="2"/>
      <c r="AH2465" s="2"/>
      <c r="AJ2465" s="2"/>
      <c r="AK2465" s="2"/>
      <c r="AM2465" s="2"/>
      <c r="AO2465" s="2"/>
      <c r="AP2465" s="2"/>
      <c r="AS2465" s="2"/>
      <c r="AV2465" s="2"/>
      <c r="AX2465" s="2"/>
      <c r="AZ2465" s="2"/>
      <c r="BA2465" s="2"/>
      <c r="BB2465" s="2"/>
      <c r="BC2465" s="2"/>
      <c r="BE2465" s="2"/>
      <c r="BG2465" s="2"/>
      <c r="BH2465" s="2"/>
      <c r="BI2465" s="2"/>
      <c r="BJ2465" s="2"/>
      <c r="BL2465" s="2"/>
      <c r="BN2465" s="2"/>
      <c r="BO2465" s="2"/>
      <c r="BP2465" s="2"/>
      <c r="BQ2465" s="2"/>
      <c r="BR2465" s="2"/>
      <c r="BS2465" s="2"/>
      <c r="BV2465" s="2"/>
      <c r="BW2465" s="2"/>
      <c r="BX2465" s="2"/>
      <c r="BY2465" s="2"/>
      <c r="BZ2465" s="2"/>
      <c r="CD2465" s="2"/>
      <c r="CE2465" s="2"/>
      <c r="CF2465" s="2"/>
      <c r="CG2465" s="2"/>
      <c r="CJ2465" s="2"/>
      <c r="CK2465" s="2"/>
      <c r="CL2465" s="2"/>
      <c r="CM2465" s="2"/>
      <c r="CN2465" s="2"/>
      <c r="CR2465" s="2"/>
      <c r="CW2465" s="2"/>
      <c r="CX2465" s="2"/>
    </row>
    <row r="2466" spans="8:102" ht="12.95" customHeight="1" x14ac:dyDescent="0.2">
      <c r="H2466" s="2"/>
      <c r="I2466" s="2"/>
      <c r="J2466" s="2"/>
      <c r="K2466" s="2"/>
      <c r="L2466" s="2"/>
      <c r="N2466" s="2"/>
      <c r="O2466" s="2"/>
      <c r="P2466" s="2"/>
      <c r="Q2466" s="2"/>
      <c r="R2466" s="2"/>
      <c r="S2466" s="2"/>
      <c r="T2466" s="2"/>
      <c r="V2466" s="2"/>
      <c r="W2466" s="2"/>
      <c r="X2466" s="2"/>
      <c r="Y2466" s="2"/>
      <c r="Z2466" s="2"/>
      <c r="AA2466" s="2"/>
      <c r="AD2466" s="2"/>
      <c r="AE2466" s="2"/>
      <c r="AF2466" s="2"/>
      <c r="AG2466" s="2"/>
      <c r="AH2466" s="2"/>
      <c r="AJ2466" s="2"/>
      <c r="AK2466" s="2"/>
      <c r="AM2466" s="2"/>
      <c r="AO2466" s="2"/>
      <c r="AP2466" s="2"/>
      <c r="AS2466" s="2"/>
      <c r="AV2466" s="2"/>
      <c r="AX2466" s="2"/>
      <c r="AZ2466" s="2"/>
      <c r="BA2466" s="2"/>
      <c r="BB2466" s="2"/>
      <c r="BC2466" s="2"/>
      <c r="BE2466" s="2"/>
      <c r="BG2466" s="2"/>
      <c r="BH2466" s="2"/>
      <c r="BI2466" s="2"/>
      <c r="BJ2466" s="2"/>
      <c r="BL2466" s="2"/>
      <c r="BO2466" s="2"/>
      <c r="BP2466" s="2"/>
      <c r="BQ2466" s="2"/>
      <c r="BR2466" s="2"/>
      <c r="BS2466" s="2"/>
      <c r="BV2466" s="2"/>
      <c r="BW2466" s="2"/>
      <c r="BX2466" s="2"/>
      <c r="BY2466" s="2"/>
      <c r="BZ2466" s="2"/>
      <c r="CD2466" s="2"/>
      <c r="CE2466" s="2"/>
      <c r="CF2466" s="2"/>
      <c r="CG2466" s="2"/>
      <c r="CJ2466" s="2"/>
      <c r="CK2466" s="2"/>
      <c r="CL2466" s="2"/>
      <c r="CM2466" s="2"/>
      <c r="CN2466" s="2"/>
      <c r="CR2466" s="2"/>
      <c r="CW2466" s="2"/>
      <c r="CX2466" s="2"/>
    </row>
    <row r="2467" spans="8:102" ht="12.95" customHeight="1" x14ac:dyDescent="0.2">
      <c r="H2467" s="2"/>
      <c r="I2467" s="2"/>
      <c r="J2467" s="2"/>
      <c r="K2467" s="2"/>
      <c r="L2467" s="2"/>
      <c r="N2467" s="2"/>
      <c r="O2467" s="2"/>
      <c r="P2467" s="2"/>
      <c r="Q2467" s="2"/>
      <c r="R2467" s="2"/>
      <c r="S2467" s="2"/>
      <c r="T2467" s="2"/>
      <c r="V2467" s="2"/>
      <c r="W2467" s="2"/>
      <c r="X2467" s="2"/>
      <c r="Y2467" s="2"/>
      <c r="Z2467" s="2"/>
      <c r="AA2467" s="2"/>
      <c r="AD2467" s="2"/>
      <c r="AE2467" s="2"/>
      <c r="AF2467" s="2"/>
      <c r="AG2467" s="2"/>
      <c r="AH2467" s="2"/>
      <c r="AJ2467" s="2"/>
      <c r="AK2467" s="2"/>
      <c r="AM2467" s="2"/>
      <c r="AO2467" s="2"/>
      <c r="AP2467" s="2"/>
      <c r="AS2467" s="2"/>
      <c r="AV2467" s="2"/>
      <c r="AX2467" s="2"/>
      <c r="AZ2467" s="2"/>
      <c r="BA2467" s="2"/>
      <c r="BB2467" s="2"/>
      <c r="BC2467" s="2"/>
      <c r="BE2467" s="2"/>
      <c r="BG2467" s="2"/>
      <c r="BH2467" s="2"/>
      <c r="BI2467" s="2"/>
      <c r="BJ2467" s="2"/>
      <c r="BL2467" s="2"/>
      <c r="BO2467" s="2"/>
      <c r="BP2467" s="2"/>
      <c r="BQ2467" s="2"/>
      <c r="BR2467" s="2"/>
      <c r="BS2467" s="2"/>
      <c r="BV2467" s="2"/>
      <c r="BW2467" s="2"/>
      <c r="BX2467" s="2"/>
      <c r="BY2467" s="2"/>
      <c r="BZ2467" s="2"/>
      <c r="CD2467" s="2"/>
      <c r="CE2467" s="2"/>
      <c r="CF2467" s="2"/>
      <c r="CG2467" s="2"/>
      <c r="CJ2467" s="2"/>
      <c r="CK2467" s="2"/>
      <c r="CL2467" s="2"/>
      <c r="CM2467" s="2"/>
      <c r="CN2467" s="2"/>
      <c r="CR2467" s="2"/>
      <c r="CW2467" s="2"/>
      <c r="CX2467" s="2"/>
    </row>
    <row r="2468" spans="8:102" x14ac:dyDescent="0.2">
      <c r="H2468" s="2"/>
      <c r="I2468" s="2"/>
      <c r="J2468" s="2"/>
      <c r="K2468" s="2"/>
      <c r="L2468" s="2"/>
      <c r="N2468" s="2"/>
      <c r="O2468" s="2"/>
      <c r="P2468" s="2"/>
      <c r="Q2468" s="2"/>
      <c r="R2468" s="2"/>
      <c r="S2468" s="2"/>
      <c r="T2468" s="2"/>
      <c r="V2468" s="2"/>
      <c r="W2468" s="2"/>
      <c r="X2468" s="2"/>
      <c r="Y2468" s="2"/>
      <c r="Z2468" s="2"/>
      <c r="AA2468" s="2"/>
      <c r="AD2468" s="2"/>
      <c r="AE2468" s="2"/>
      <c r="AG2468" s="2"/>
      <c r="AH2468" s="2"/>
      <c r="AJ2468" s="2"/>
      <c r="AK2468" s="2"/>
      <c r="AM2468" s="2"/>
      <c r="AO2468" s="2"/>
      <c r="AP2468" s="2"/>
      <c r="AS2468" s="2"/>
      <c r="AV2468" s="2"/>
      <c r="AX2468" s="2"/>
      <c r="AZ2468" s="2"/>
      <c r="BA2468" s="2"/>
      <c r="BB2468" s="2"/>
      <c r="BC2468" s="2"/>
      <c r="BE2468" s="2"/>
      <c r="BG2468" s="2"/>
      <c r="BH2468" s="2"/>
      <c r="BI2468" s="2"/>
      <c r="BJ2468" s="2"/>
      <c r="BL2468" s="2"/>
      <c r="BO2468" s="2"/>
      <c r="BP2468" s="2"/>
      <c r="BQ2468" s="2"/>
      <c r="BR2468" s="2"/>
      <c r="BS2468" s="2"/>
      <c r="BV2468" s="2"/>
      <c r="BW2468" s="2"/>
      <c r="BX2468" s="2"/>
      <c r="BY2468" s="2"/>
      <c r="BZ2468" s="2"/>
      <c r="CD2468" s="2"/>
      <c r="CE2468" s="2"/>
      <c r="CF2468" s="2"/>
      <c r="CG2468" s="2"/>
      <c r="CJ2468" s="2"/>
      <c r="CK2468" s="2"/>
      <c r="CL2468" s="2"/>
      <c r="CM2468" s="2"/>
      <c r="CR2468" s="2"/>
      <c r="CW2468" s="2"/>
      <c r="CX2468" s="2"/>
    </row>
    <row r="2469" spans="8:102" x14ac:dyDescent="0.2">
      <c r="H2469" s="2"/>
      <c r="I2469" s="2"/>
      <c r="J2469" s="2"/>
      <c r="K2469" s="2"/>
      <c r="L2469" s="2"/>
      <c r="N2469" s="2"/>
      <c r="O2469" s="2"/>
      <c r="P2469" s="2"/>
      <c r="Q2469" s="2"/>
      <c r="R2469" s="2"/>
      <c r="S2469" s="2"/>
      <c r="T2469" s="2"/>
      <c r="V2469" s="2"/>
      <c r="W2469" s="2"/>
      <c r="X2469" s="2"/>
      <c r="Y2469" s="2"/>
      <c r="Z2469" s="2"/>
      <c r="AA2469" s="2"/>
      <c r="AD2469" s="2"/>
      <c r="AE2469" s="2"/>
      <c r="AG2469" s="2"/>
      <c r="AH2469" s="2"/>
      <c r="AJ2469" s="2"/>
      <c r="AK2469" s="2"/>
      <c r="AM2469" s="2"/>
      <c r="AO2469" s="2"/>
      <c r="AP2469" s="2"/>
      <c r="AS2469" s="2"/>
      <c r="AV2469" s="2"/>
      <c r="AX2469" s="2"/>
      <c r="AZ2469" s="2"/>
      <c r="BA2469" s="2"/>
      <c r="BB2469" s="2"/>
      <c r="BC2469" s="2"/>
      <c r="BE2469" s="2"/>
      <c r="BG2469" s="2"/>
      <c r="BH2469" s="2"/>
      <c r="BI2469" s="2"/>
      <c r="BJ2469" s="2"/>
      <c r="BL2469" s="2"/>
      <c r="BO2469" s="2"/>
      <c r="BP2469" s="2"/>
      <c r="BQ2469" s="2"/>
      <c r="BR2469" s="2"/>
      <c r="BS2469" s="2"/>
      <c r="BV2469" s="2"/>
      <c r="BW2469" s="2"/>
      <c r="BX2469" s="2"/>
      <c r="BY2469" s="2"/>
      <c r="BZ2469" s="2"/>
      <c r="CD2469" s="2"/>
      <c r="CE2469" s="2"/>
      <c r="CF2469" s="2"/>
      <c r="CG2469" s="2"/>
      <c r="CJ2469" s="2"/>
      <c r="CK2469" s="2"/>
      <c r="CL2469" s="2"/>
      <c r="CM2469" s="2"/>
      <c r="CR2469" s="2"/>
      <c r="CW2469" s="2"/>
      <c r="CX2469" s="2"/>
    </row>
    <row r="2470" spans="8:102" x14ac:dyDescent="0.2">
      <c r="H2470" s="2"/>
      <c r="I2470" s="2"/>
      <c r="J2470" s="2"/>
      <c r="K2470" s="2"/>
      <c r="L2470" s="2"/>
      <c r="N2470" s="2"/>
      <c r="O2470" s="2"/>
      <c r="P2470" s="2"/>
      <c r="Q2470" s="2"/>
      <c r="R2470" s="2"/>
      <c r="S2470" s="2"/>
      <c r="T2470" s="2"/>
      <c r="V2470" s="2"/>
      <c r="W2470" s="2"/>
      <c r="X2470" s="2"/>
      <c r="Y2470" s="2"/>
      <c r="Z2470" s="2"/>
      <c r="AA2470" s="2"/>
      <c r="AD2470" s="2"/>
      <c r="AE2470" s="2"/>
      <c r="AG2470" s="2"/>
      <c r="AJ2470" s="2"/>
      <c r="AK2470" s="2"/>
      <c r="AM2470" s="2"/>
      <c r="AO2470" s="2"/>
      <c r="AP2470" s="2"/>
      <c r="AS2470" s="2"/>
      <c r="AV2470" s="2"/>
      <c r="AX2470" s="2"/>
      <c r="AZ2470" s="2"/>
      <c r="BA2470" s="2"/>
      <c r="BB2470" s="2"/>
      <c r="BC2470" s="2"/>
      <c r="BE2470" s="2"/>
      <c r="BG2470" s="2"/>
      <c r="BH2470" s="2"/>
      <c r="BI2470" s="2"/>
      <c r="BJ2470" s="2"/>
      <c r="BL2470" s="2"/>
      <c r="BO2470" s="2"/>
      <c r="BP2470" s="2"/>
      <c r="BQ2470" s="2"/>
      <c r="BR2470" s="2"/>
      <c r="BS2470" s="2"/>
      <c r="BV2470" s="2"/>
      <c r="BW2470" s="2"/>
      <c r="BX2470" s="2"/>
      <c r="BY2470" s="2"/>
      <c r="BZ2470" s="2"/>
      <c r="CD2470" s="2"/>
      <c r="CE2470" s="2"/>
      <c r="CF2470" s="2"/>
      <c r="CG2470" s="2"/>
      <c r="CJ2470" s="2"/>
      <c r="CK2470" s="2"/>
      <c r="CL2470" s="2"/>
      <c r="CM2470" s="2"/>
      <c r="CR2470" s="2"/>
      <c r="CW2470" s="2"/>
      <c r="CX2470" s="2"/>
    </row>
    <row r="2471" spans="8:102" x14ac:dyDescent="0.2">
      <c r="H2471" s="2"/>
      <c r="I2471" s="2"/>
      <c r="J2471" s="2"/>
      <c r="K2471" s="2"/>
      <c r="L2471" s="2"/>
      <c r="N2471" s="2"/>
      <c r="O2471" s="2"/>
      <c r="P2471" s="2"/>
      <c r="Q2471" s="2"/>
      <c r="R2471" s="2"/>
      <c r="S2471" s="2"/>
      <c r="T2471" s="2"/>
      <c r="V2471" s="2"/>
      <c r="W2471" s="2"/>
      <c r="X2471" s="2"/>
      <c r="Y2471" s="2"/>
      <c r="Z2471" s="2"/>
      <c r="AA2471" s="2"/>
      <c r="AD2471" s="2"/>
      <c r="AE2471" s="2"/>
      <c r="AG2471" s="2"/>
      <c r="AJ2471" s="2"/>
      <c r="AK2471" s="2"/>
      <c r="AM2471" s="2"/>
      <c r="AO2471" s="2"/>
      <c r="AP2471" s="2"/>
      <c r="AS2471" s="2"/>
      <c r="AV2471" s="2"/>
      <c r="AX2471" s="2"/>
      <c r="AZ2471" s="2"/>
      <c r="BA2471" s="2"/>
      <c r="BB2471" s="2"/>
      <c r="BC2471" s="2"/>
      <c r="BE2471" s="2"/>
      <c r="BG2471" s="2"/>
      <c r="BH2471" s="2"/>
      <c r="BI2471" s="2"/>
      <c r="BJ2471" s="2"/>
      <c r="BL2471" s="2"/>
      <c r="BO2471" s="2"/>
      <c r="BP2471" s="2"/>
      <c r="BQ2471" s="2"/>
      <c r="BR2471" s="2"/>
      <c r="BS2471" s="2"/>
      <c r="BV2471" s="2"/>
      <c r="BW2471" s="2"/>
      <c r="BX2471" s="2"/>
      <c r="BY2471" s="2"/>
      <c r="BZ2471" s="2"/>
      <c r="CD2471" s="2"/>
      <c r="CE2471" s="2"/>
      <c r="CF2471" s="2"/>
      <c r="CG2471" s="2"/>
      <c r="CJ2471" s="2"/>
      <c r="CK2471" s="2"/>
      <c r="CL2471" s="2"/>
      <c r="CM2471" s="2"/>
      <c r="CR2471" s="2"/>
      <c r="CW2471" s="2"/>
      <c r="CX2471" s="2"/>
    </row>
    <row r="2472" spans="8:102" x14ac:dyDescent="0.2">
      <c r="H2472" s="2"/>
      <c r="I2472" s="2"/>
      <c r="J2472" s="2"/>
      <c r="K2472" s="2"/>
      <c r="L2472" s="2"/>
      <c r="N2472" s="2"/>
      <c r="O2472" s="2"/>
      <c r="P2472" s="2"/>
      <c r="Q2472" s="2"/>
      <c r="R2472" s="2"/>
      <c r="S2472" s="2"/>
      <c r="T2472" s="2"/>
      <c r="V2472" s="2"/>
      <c r="W2472" s="2"/>
      <c r="X2472" s="2"/>
      <c r="Y2472" s="2"/>
      <c r="Z2472" s="2"/>
      <c r="AA2472" s="2"/>
      <c r="AD2472" s="2"/>
      <c r="AE2472" s="2"/>
      <c r="AG2472" s="2"/>
      <c r="AJ2472" s="2"/>
      <c r="AK2472" s="2"/>
      <c r="AM2472" s="2"/>
      <c r="AO2472" s="2"/>
      <c r="AP2472" s="2"/>
      <c r="AS2472" s="2"/>
      <c r="AV2472" s="2"/>
      <c r="AX2472" s="2"/>
      <c r="AZ2472" s="2"/>
      <c r="BA2472" s="2"/>
      <c r="BB2472" s="2"/>
      <c r="BC2472" s="2"/>
      <c r="BE2472" s="2"/>
      <c r="BG2472" s="2"/>
      <c r="BH2472" s="2"/>
      <c r="BI2472" s="2"/>
      <c r="BJ2472" s="2"/>
      <c r="BL2472" s="2"/>
      <c r="BO2472" s="2"/>
      <c r="BP2472" s="2"/>
      <c r="BQ2472" s="2"/>
      <c r="BR2472" s="2"/>
      <c r="BS2472" s="2"/>
      <c r="BV2472" s="2"/>
      <c r="BW2472" s="2"/>
      <c r="BX2472" s="2"/>
      <c r="BY2472" s="2"/>
      <c r="BZ2472" s="2"/>
      <c r="CD2472" s="2"/>
      <c r="CE2472" s="2"/>
      <c r="CF2472" s="2"/>
      <c r="CG2472" s="2"/>
      <c r="CJ2472" s="2"/>
      <c r="CK2472" s="2"/>
      <c r="CL2472" s="2"/>
      <c r="CM2472" s="2"/>
      <c r="CR2472" s="2"/>
      <c r="CW2472" s="2"/>
      <c r="CX2472" s="2"/>
    </row>
    <row r="2473" spans="8:102" x14ac:dyDescent="0.2">
      <c r="H2473" s="2"/>
      <c r="I2473" s="2"/>
      <c r="J2473" s="2"/>
      <c r="K2473" s="2"/>
      <c r="L2473" s="2"/>
      <c r="N2473" s="2"/>
      <c r="O2473" s="2"/>
      <c r="P2473" s="2"/>
      <c r="Q2473" s="2"/>
      <c r="R2473" s="2"/>
      <c r="S2473" s="2"/>
      <c r="T2473" s="2"/>
      <c r="V2473" s="2"/>
      <c r="W2473" s="2"/>
      <c r="X2473" s="2"/>
      <c r="Y2473" s="2"/>
      <c r="Z2473" s="2"/>
      <c r="AA2473" s="2"/>
      <c r="AD2473" s="2"/>
      <c r="AE2473" s="2"/>
      <c r="AG2473" s="2"/>
      <c r="AJ2473" s="2"/>
      <c r="AK2473" s="2"/>
      <c r="AM2473" s="2"/>
      <c r="AO2473" s="2"/>
      <c r="AP2473" s="2"/>
      <c r="AS2473" s="2"/>
      <c r="AV2473" s="2"/>
      <c r="AX2473" s="2"/>
      <c r="AZ2473" s="2"/>
      <c r="BA2473" s="2"/>
      <c r="BB2473" s="2"/>
      <c r="BC2473" s="2"/>
      <c r="BE2473" s="2"/>
      <c r="BG2473" s="2"/>
      <c r="BH2473" s="2"/>
      <c r="BI2473" s="2"/>
      <c r="BJ2473" s="2"/>
      <c r="BL2473" s="2"/>
      <c r="BO2473" s="2"/>
      <c r="BP2473" s="2"/>
      <c r="BQ2473" s="2"/>
      <c r="BR2473" s="2"/>
      <c r="BS2473" s="2"/>
      <c r="BV2473" s="2"/>
      <c r="BW2473" s="2"/>
      <c r="BX2473" s="2"/>
      <c r="BY2473" s="2"/>
      <c r="BZ2473" s="2"/>
      <c r="CD2473" s="2"/>
      <c r="CE2473" s="2"/>
      <c r="CF2473" s="2"/>
      <c r="CG2473" s="2"/>
      <c r="CJ2473" s="2"/>
      <c r="CK2473" s="2"/>
      <c r="CL2473" s="2"/>
      <c r="CM2473" s="2"/>
      <c r="CR2473" s="2"/>
      <c r="CW2473" s="2"/>
      <c r="CX2473" s="2"/>
    </row>
    <row r="2474" spans="8:102" x14ac:dyDescent="0.2">
      <c r="H2474" s="2"/>
      <c r="I2474" s="2"/>
      <c r="J2474" s="2"/>
      <c r="K2474" s="2"/>
      <c r="L2474" s="2"/>
      <c r="N2474" s="2"/>
      <c r="O2474" s="2"/>
      <c r="P2474" s="2"/>
      <c r="Q2474" s="2"/>
      <c r="R2474" s="2"/>
      <c r="S2474" s="2"/>
      <c r="T2474" s="2"/>
      <c r="V2474" s="2"/>
      <c r="W2474" s="2"/>
      <c r="Y2474" s="2"/>
      <c r="AA2474" s="2"/>
      <c r="AD2474" s="2"/>
      <c r="AE2474" s="2"/>
      <c r="AG2474" s="2"/>
      <c r="AJ2474" s="2"/>
      <c r="AK2474" s="2"/>
      <c r="AM2474" s="2"/>
      <c r="AO2474" s="2"/>
      <c r="AP2474" s="2"/>
      <c r="AS2474" s="2"/>
      <c r="AV2474" s="2"/>
      <c r="AX2474" s="2"/>
      <c r="AZ2474" s="2"/>
      <c r="BA2474" s="2"/>
      <c r="BB2474" s="2"/>
      <c r="BC2474" s="2"/>
      <c r="BE2474" s="2"/>
      <c r="BG2474" s="2"/>
      <c r="BH2474" s="2"/>
      <c r="BI2474" s="2"/>
      <c r="BJ2474" s="2"/>
      <c r="BL2474" s="2"/>
      <c r="BO2474" s="2"/>
      <c r="BP2474" s="2"/>
      <c r="BQ2474" s="2"/>
      <c r="BR2474" s="2"/>
      <c r="BS2474" s="2"/>
      <c r="BV2474" s="2"/>
      <c r="BW2474" s="2"/>
      <c r="BX2474" s="2"/>
      <c r="BY2474" s="2"/>
      <c r="BZ2474" s="2"/>
      <c r="CD2474" s="2"/>
      <c r="CE2474" s="2"/>
      <c r="CF2474" s="2"/>
      <c r="CG2474" s="2"/>
      <c r="CJ2474" s="2"/>
      <c r="CK2474" s="2"/>
      <c r="CL2474" s="2"/>
      <c r="CM2474" s="2"/>
      <c r="CR2474" s="2"/>
      <c r="CW2474" s="2"/>
      <c r="CX2474" s="2"/>
    </row>
    <row r="2475" spans="8:102" x14ac:dyDescent="0.2">
      <c r="H2475" s="2"/>
      <c r="I2475" s="2"/>
      <c r="J2475" s="2"/>
      <c r="K2475" s="2"/>
      <c r="N2475" s="2"/>
      <c r="O2475" s="2"/>
      <c r="P2475" s="2"/>
      <c r="Q2475" s="2"/>
      <c r="R2475" s="2"/>
      <c r="S2475" s="2"/>
      <c r="T2475" s="2"/>
      <c r="V2475" s="2"/>
      <c r="W2475" s="2"/>
      <c r="Y2475" s="2"/>
      <c r="AG2475" s="2"/>
      <c r="AJ2475" s="2"/>
      <c r="AK2475" s="2"/>
      <c r="AM2475" s="2"/>
      <c r="AO2475" s="2"/>
      <c r="AP2475" s="2"/>
      <c r="AS2475" s="2"/>
      <c r="AV2475" s="2"/>
      <c r="AX2475" s="2"/>
      <c r="AZ2475" s="2"/>
      <c r="BA2475" s="2"/>
      <c r="BB2475" s="2"/>
      <c r="BC2475" s="2"/>
      <c r="BE2475" s="2"/>
      <c r="BG2475" s="2"/>
      <c r="BH2475" s="2"/>
      <c r="BI2475" s="2"/>
      <c r="BJ2475" s="2"/>
      <c r="BL2475" s="2"/>
      <c r="BO2475" s="2"/>
      <c r="BP2475" s="2"/>
      <c r="BQ2475" s="2"/>
      <c r="BR2475" s="2"/>
      <c r="BS2475" s="2"/>
      <c r="BV2475" s="2"/>
      <c r="BW2475" s="2"/>
      <c r="BX2475" s="2"/>
      <c r="BY2475" s="2"/>
      <c r="BZ2475" s="2"/>
      <c r="CD2475" s="2"/>
      <c r="CE2475" s="2"/>
      <c r="CF2475" s="2"/>
      <c r="CG2475" s="2"/>
      <c r="CJ2475" s="2"/>
      <c r="CK2475" s="2"/>
      <c r="CL2475" s="2"/>
      <c r="CM2475" s="2"/>
      <c r="CR2475" s="2"/>
      <c r="CW2475" s="2"/>
      <c r="CX2475" s="2"/>
    </row>
    <row r="2476" spans="8:102" x14ac:dyDescent="0.2">
      <c r="H2476" s="2"/>
      <c r="I2476" s="2"/>
      <c r="J2476" s="2"/>
      <c r="K2476" s="2"/>
      <c r="N2476" s="2"/>
      <c r="O2476" s="2"/>
      <c r="P2476" s="2"/>
      <c r="Q2476" s="2"/>
      <c r="R2476" s="2"/>
      <c r="S2476" s="2"/>
      <c r="T2476" s="2"/>
      <c r="V2476" s="2"/>
      <c r="W2476" s="2"/>
      <c r="Y2476" s="2"/>
      <c r="AG2476" s="2"/>
      <c r="AJ2476" s="2"/>
      <c r="AK2476" s="2"/>
      <c r="AM2476" s="2"/>
      <c r="AO2476" s="2"/>
      <c r="AP2476" s="2"/>
      <c r="AS2476" s="2"/>
      <c r="AV2476" s="2"/>
      <c r="AX2476" s="2"/>
      <c r="AZ2476" s="2"/>
      <c r="BA2476" s="2"/>
      <c r="BB2476" s="2"/>
      <c r="BC2476" s="2"/>
      <c r="BE2476" s="2"/>
      <c r="BG2476" s="2"/>
      <c r="BH2476" s="2"/>
      <c r="BI2476" s="2"/>
      <c r="BJ2476" s="2"/>
      <c r="BL2476" s="2"/>
      <c r="BO2476" s="2"/>
      <c r="BP2476" s="2"/>
      <c r="BQ2476" s="2"/>
      <c r="BR2476" s="2"/>
      <c r="BS2476" s="2"/>
      <c r="BV2476" s="2"/>
      <c r="BW2476" s="2"/>
      <c r="BX2476" s="2"/>
      <c r="BY2476" s="2"/>
      <c r="BZ2476" s="2"/>
      <c r="CD2476" s="2"/>
      <c r="CE2476" s="2"/>
      <c r="CF2476" s="2"/>
      <c r="CG2476" s="2"/>
      <c r="CJ2476" s="2"/>
      <c r="CK2476" s="2"/>
      <c r="CL2476" s="2"/>
      <c r="CM2476" s="2"/>
      <c r="CR2476" s="2"/>
      <c r="CW2476" s="2"/>
      <c r="CX2476" s="2"/>
    </row>
    <row r="2477" spans="8:102" x14ac:dyDescent="0.2">
      <c r="H2477" s="2"/>
      <c r="O2477" s="2"/>
      <c r="S2477" s="2"/>
      <c r="T2477" s="2"/>
      <c r="V2477" s="2"/>
      <c r="Y2477" s="2"/>
      <c r="AG2477" s="2"/>
      <c r="AJ2477" s="2"/>
      <c r="AK2477" s="2"/>
      <c r="AM2477" s="2"/>
      <c r="AO2477" s="2"/>
      <c r="AP2477" s="2"/>
      <c r="AS2477" s="2"/>
      <c r="AV2477" s="2"/>
      <c r="AX2477" s="2"/>
      <c r="AZ2477" s="2"/>
      <c r="BA2477" s="2"/>
      <c r="BB2477" s="2"/>
      <c r="BC2477" s="2"/>
      <c r="BE2477" s="2"/>
      <c r="BG2477" s="2"/>
      <c r="BH2477" s="2"/>
      <c r="BI2477" s="2"/>
      <c r="BJ2477" s="2"/>
      <c r="BL2477" s="2"/>
      <c r="BO2477" s="2"/>
      <c r="BP2477" s="2"/>
      <c r="BQ2477" s="2"/>
      <c r="BR2477" s="2"/>
      <c r="BS2477" s="2"/>
      <c r="BV2477" s="2"/>
      <c r="BW2477" s="2"/>
      <c r="BX2477" s="2"/>
      <c r="BY2477" s="2"/>
      <c r="BZ2477" s="2"/>
      <c r="CD2477" s="2"/>
      <c r="CE2477" s="2"/>
      <c r="CF2477" s="2"/>
      <c r="CG2477" s="2"/>
      <c r="CJ2477" s="2"/>
      <c r="CK2477" s="2"/>
      <c r="CL2477" s="2"/>
      <c r="CM2477" s="2"/>
      <c r="CR2477" s="2"/>
      <c r="CW2477" s="2"/>
      <c r="CX2477" s="2"/>
    </row>
    <row r="2478" spans="8:102" x14ac:dyDescent="0.2">
      <c r="H2478" s="2"/>
      <c r="S2478" s="2"/>
      <c r="T2478" s="2"/>
      <c r="V2478" s="2"/>
      <c r="Y2478" s="2"/>
      <c r="AG2478" s="2"/>
      <c r="AJ2478" s="2"/>
      <c r="AK2478" s="2"/>
      <c r="AM2478" s="2"/>
      <c r="AO2478" s="2"/>
      <c r="AP2478" s="2"/>
      <c r="AS2478" s="2"/>
      <c r="AV2478" s="2"/>
      <c r="AX2478" s="2"/>
      <c r="AZ2478" s="2"/>
      <c r="BA2478" s="2"/>
      <c r="BB2478" s="2"/>
      <c r="BC2478" s="2"/>
      <c r="BE2478" s="2"/>
      <c r="BG2478" s="2"/>
      <c r="BH2478" s="2"/>
      <c r="BI2478" s="2"/>
      <c r="BJ2478" s="2"/>
      <c r="BL2478" s="2"/>
      <c r="BO2478" s="2"/>
      <c r="BP2478" s="2"/>
      <c r="BQ2478" s="2"/>
      <c r="BR2478" s="2"/>
      <c r="BS2478" s="2"/>
      <c r="BV2478" s="2"/>
      <c r="BW2478" s="2"/>
      <c r="BX2478" s="2"/>
      <c r="BY2478" s="2"/>
      <c r="BZ2478" s="2"/>
      <c r="CD2478" s="2"/>
      <c r="CE2478" s="2"/>
      <c r="CF2478" s="2"/>
      <c r="CG2478" s="2"/>
      <c r="CJ2478" s="2"/>
      <c r="CK2478" s="2"/>
      <c r="CL2478" s="2"/>
      <c r="CM2478" s="2"/>
      <c r="CR2478" s="2"/>
      <c r="CW2478" s="2"/>
      <c r="CX2478" s="2"/>
    </row>
    <row r="2479" spans="8:102" x14ac:dyDescent="0.2">
      <c r="S2479" s="2"/>
      <c r="T2479" s="2"/>
      <c r="V2479" s="2"/>
      <c r="Y2479" s="2"/>
      <c r="AG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J2479" s="2"/>
      <c r="BL2479" s="2"/>
      <c r="BO2479" s="2"/>
      <c r="BP2479" s="2"/>
      <c r="BQ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R2479" s="2"/>
      <c r="CW2479" s="2"/>
      <c r="CX2479" s="2"/>
    </row>
    <row r="2480" spans="8:102" x14ac:dyDescent="0.2">
      <c r="S2480" s="2"/>
      <c r="T2480" s="2"/>
      <c r="V2480" s="2"/>
      <c r="Y2480" s="2"/>
      <c r="AG2480" s="2"/>
      <c r="AJ2480" s="2"/>
      <c r="AK2480" s="2"/>
      <c r="AM2480" s="2"/>
      <c r="AO2480" s="2"/>
      <c r="AP2480" s="2"/>
      <c r="AZ2480" s="2"/>
      <c r="BA2480" s="2"/>
      <c r="BH2480" s="2"/>
      <c r="BO2480" s="2"/>
      <c r="BP2480" s="2"/>
      <c r="CD2480" s="2"/>
      <c r="CE2480" s="2"/>
      <c r="CF2480" s="2"/>
      <c r="CW2480" s="2"/>
      <c r="CX2480" s="2"/>
    </row>
    <row r="2481" spans="8:128" x14ac:dyDescent="0.2">
      <c r="AG2481" s="2"/>
      <c r="AK2481" s="2"/>
      <c r="AM2481" s="2"/>
      <c r="AP2481" s="2"/>
      <c r="AZ2481" s="2"/>
      <c r="BA2481" s="2"/>
      <c r="BO2481" s="2"/>
      <c r="BP2481" s="2"/>
      <c r="CD2481" s="2"/>
      <c r="CE2481" s="2"/>
      <c r="CF2481" s="2"/>
      <c r="CW2481" s="2"/>
    </row>
    <row r="2482" spans="8:128" x14ac:dyDescent="0.2">
      <c r="H2482" s="47"/>
      <c r="I2482" s="47"/>
      <c r="J2482" s="47"/>
      <c r="K2482" s="47"/>
      <c r="L2482" s="47"/>
      <c r="M2482" s="47"/>
      <c r="N2482" s="47"/>
      <c r="O2482" s="47"/>
      <c r="P2482" s="47"/>
      <c r="Q2482" s="47"/>
      <c r="R2482" s="47"/>
      <c r="S2482" s="47"/>
      <c r="T2482" s="47"/>
      <c r="U2482" s="47"/>
      <c r="V2482" s="47"/>
      <c r="W2482" s="47"/>
      <c r="X2482" s="47"/>
      <c r="Y2482" s="47"/>
      <c r="Z2482" s="47"/>
      <c r="AA2482" s="47"/>
      <c r="AB2482" s="47"/>
      <c r="AC2482" s="47"/>
      <c r="AD2482" s="47"/>
      <c r="AE2482" s="47"/>
      <c r="AF2482" s="47"/>
      <c r="AG2482" s="47"/>
      <c r="AH2482" s="47"/>
      <c r="AI2482" s="47"/>
      <c r="AJ2482" s="47"/>
      <c r="AK2482" s="47"/>
      <c r="AL2482" s="47"/>
      <c r="AM2482" s="47"/>
      <c r="AN2482" s="47"/>
      <c r="AO2482" s="47"/>
      <c r="AP2482" s="47"/>
      <c r="AQ2482" s="47"/>
      <c r="AR2482" s="47"/>
      <c r="AS2482" s="47"/>
      <c r="AT2482" s="47"/>
      <c r="AU2482" s="47"/>
      <c r="AV2482" s="47"/>
      <c r="AW2482" s="47"/>
      <c r="AX2482" s="47"/>
      <c r="AY2482" s="47"/>
      <c r="AZ2482" s="47"/>
      <c r="BA2482" s="47"/>
      <c r="BB2482" s="47"/>
      <c r="BC2482" s="47"/>
      <c r="BD2482" s="47"/>
      <c r="BE2482" s="47"/>
      <c r="BF2482" s="47"/>
      <c r="BG2482" s="47"/>
      <c r="BH2482" s="47"/>
      <c r="BI2482" s="47"/>
      <c r="BJ2482" s="47"/>
      <c r="BK2482" s="47"/>
      <c r="BL2482" s="47"/>
      <c r="BM2482" s="47"/>
      <c r="BN2482" s="47"/>
      <c r="BO2482" s="47"/>
      <c r="BP2482" s="47"/>
      <c r="BQ2482" s="47"/>
      <c r="BR2482" s="47"/>
      <c r="BS2482" s="47"/>
      <c r="BT2482" s="47"/>
      <c r="BU2482" s="47"/>
      <c r="BV2482" s="47"/>
      <c r="BW2482" s="47"/>
      <c r="BX2482" s="47"/>
      <c r="BY2482" s="47"/>
      <c r="BZ2482" s="47"/>
      <c r="CA2482" s="47"/>
      <c r="CB2482" s="47"/>
      <c r="CC2482" s="47"/>
      <c r="CD2482" s="47"/>
      <c r="CE2482" s="47"/>
      <c r="CF2482" s="47"/>
      <c r="CG2482" s="47"/>
      <c r="CH2482" s="47"/>
      <c r="CI2482" s="47"/>
      <c r="CJ2482" s="47"/>
      <c r="CK2482" s="47"/>
      <c r="CL2482" s="47"/>
      <c r="CM2482" s="47"/>
      <c r="CN2482" s="47"/>
      <c r="CO2482" s="47"/>
      <c r="CP2482" s="47"/>
      <c r="CQ2482" s="47"/>
      <c r="CR2482" s="47"/>
      <c r="CS2482" s="47"/>
      <c r="CT2482" s="47"/>
      <c r="CU2482" s="47"/>
      <c r="CV2482" s="47"/>
      <c r="CW2482" s="47"/>
      <c r="CX2482" s="47"/>
      <c r="CY2482" s="47">
        <f t="shared" ref="CY2482:DG2482" si="8">SUM(CY2462:CY2481)</f>
        <v>0</v>
      </c>
      <c r="CZ2482" s="47">
        <f t="shared" si="8"/>
        <v>0</v>
      </c>
      <c r="DA2482" s="47">
        <f t="shared" si="8"/>
        <v>0</v>
      </c>
      <c r="DB2482" s="47">
        <f t="shared" si="8"/>
        <v>0</v>
      </c>
      <c r="DC2482" s="47">
        <f t="shared" si="8"/>
        <v>0</v>
      </c>
      <c r="DD2482" s="47">
        <f t="shared" si="8"/>
        <v>0</v>
      </c>
      <c r="DE2482" s="47">
        <f t="shared" si="8"/>
        <v>0</v>
      </c>
      <c r="DF2482" s="47">
        <f t="shared" si="8"/>
        <v>0</v>
      </c>
      <c r="DG2482" s="47">
        <f t="shared" si="8"/>
        <v>0</v>
      </c>
      <c r="DH2482" s="47"/>
      <c r="DI2482" s="47"/>
      <c r="DJ2482" s="47"/>
      <c r="DK2482" s="47"/>
      <c r="DL2482" s="47"/>
      <c r="DM2482" s="47"/>
      <c r="DN2482" s="47"/>
      <c r="DO2482" s="47"/>
      <c r="DP2482" s="47"/>
      <c r="DQ2482" s="47"/>
      <c r="DR2482" s="47"/>
      <c r="DS2482" s="47"/>
      <c r="DT2482" s="47"/>
      <c r="DU2482" s="47"/>
      <c r="DV2482" s="47"/>
      <c r="DW2482" s="47"/>
      <c r="DX2482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X2496"/>
  <sheetViews>
    <sheetView showGridLines="0" zoomScale="120" zoomScaleNormal="120" workbookViewId="0">
      <selection activeCell="G45" sqref="G45"/>
    </sheetView>
  </sheetViews>
  <sheetFormatPr baseColWidth="10" defaultRowHeight="12.75" x14ac:dyDescent="0.2"/>
  <cols>
    <col min="1" max="1" width="7" customWidth="1"/>
    <col min="2" max="2" width="37.28515625" customWidth="1"/>
    <col min="3" max="3" width="13.28515625" customWidth="1"/>
    <col min="4" max="4" width="14.140625" customWidth="1"/>
    <col min="5" max="5" width="12.5703125" customWidth="1"/>
    <col min="6" max="6" width="13.42578125" customWidth="1"/>
    <col min="7" max="10" width="13.7109375" customWidth="1"/>
    <col min="11" max="11" width="14.140625" customWidth="1"/>
    <col min="12" max="12" width="13.7109375" customWidth="1"/>
    <col min="13" max="13" width="9" customWidth="1"/>
    <col min="14" max="21" width="14.7109375" customWidth="1"/>
    <col min="22" max="22" width="14.85546875" customWidth="1"/>
    <col min="23" max="35" width="14.7109375" customWidth="1"/>
    <col min="37" max="37" width="14.7109375" customWidth="1"/>
    <col min="39" max="42" width="14.7109375" customWidth="1"/>
    <col min="43" max="43" width="14.85546875" customWidth="1"/>
    <col min="44" max="47" width="14.7109375" customWidth="1"/>
    <col min="49" max="50" width="14.7109375" customWidth="1"/>
    <col min="52" max="53" width="14.7109375" customWidth="1"/>
    <col min="54" max="54" width="14.5703125" customWidth="1"/>
    <col min="55" max="57" width="14.7109375" customWidth="1"/>
    <col min="60" max="60" width="14.7109375" customWidth="1"/>
    <col min="61" max="61" width="14.85546875" customWidth="1"/>
    <col min="62" max="64" width="14.7109375" customWidth="1"/>
    <col min="66" max="66" width="14.85546875" customWidth="1"/>
    <col min="67" max="68" width="14.7109375" customWidth="1"/>
    <col min="69" max="69" width="16.5703125" customWidth="1"/>
    <col min="70" max="71" width="14.7109375" customWidth="1"/>
    <col min="73" max="78" width="14.7109375" customWidth="1"/>
    <col min="80" max="80" width="14.85546875" customWidth="1"/>
    <col min="81" max="85" width="14.7109375" customWidth="1"/>
    <col min="87" max="91" width="14.7109375" customWidth="1"/>
    <col min="92" max="92" width="14.5703125" customWidth="1"/>
    <col min="94" max="95" width="14.7109375" customWidth="1"/>
    <col min="96" max="96" width="14.85546875" customWidth="1"/>
    <col min="97" max="97" width="14.7109375" customWidth="1"/>
    <col min="101" max="103" width="14.7109375" customWidth="1"/>
    <col min="257" max="257" width="7" customWidth="1"/>
    <col min="258" max="258" width="37.28515625" customWidth="1"/>
    <col min="259" max="259" width="13.28515625" customWidth="1"/>
    <col min="260" max="260" width="14.140625" customWidth="1"/>
    <col min="261" max="261" width="12.5703125" customWidth="1"/>
    <col min="262" max="262" width="13.42578125" customWidth="1"/>
    <col min="263" max="266" width="13.7109375" customWidth="1"/>
    <col min="267" max="267" width="14.140625" customWidth="1"/>
    <col min="268" max="268" width="13.7109375" customWidth="1"/>
    <col min="269" max="269" width="9" customWidth="1"/>
    <col min="270" max="277" width="14.7109375" customWidth="1"/>
    <col min="278" max="278" width="14.85546875" customWidth="1"/>
    <col min="279" max="291" width="14.7109375" customWidth="1"/>
    <col min="293" max="293" width="14.7109375" customWidth="1"/>
    <col min="295" max="298" width="14.7109375" customWidth="1"/>
    <col min="299" max="299" width="14.85546875" customWidth="1"/>
    <col min="300" max="303" width="14.7109375" customWidth="1"/>
    <col min="305" max="306" width="14.7109375" customWidth="1"/>
    <col min="308" max="309" width="14.7109375" customWidth="1"/>
    <col min="310" max="310" width="14.5703125" customWidth="1"/>
    <col min="311" max="313" width="14.7109375" customWidth="1"/>
    <col min="316" max="316" width="14.7109375" customWidth="1"/>
    <col min="317" max="317" width="14.85546875" customWidth="1"/>
    <col min="318" max="320" width="14.7109375" customWidth="1"/>
    <col min="322" max="322" width="14.85546875" customWidth="1"/>
    <col min="323" max="324" width="14.7109375" customWidth="1"/>
    <col min="325" max="325" width="16.5703125" customWidth="1"/>
    <col min="326" max="327" width="14.7109375" customWidth="1"/>
    <col min="329" max="334" width="14.7109375" customWidth="1"/>
    <col min="336" max="336" width="14.85546875" customWidth="1"/>
    <col min="337" max="341" width="14.7109375" customWidth="1"/>
    <col min="343" max="347" width="14.7109375" customWidth="1"/>
    <col min="348" max="348" width="14.5703125" customWidth="1"/>
    <col min="350" max="351" width="14.7109375" customWidth="1"/>
    <col min="352" max="352" width="14.85546875" customWidth="1"/>
    <col min="353" max="353" width="14.7109375" customWidth="1"/>
    <col min="357" max="359" width="14.7109375" customWidth="1"/>
    <col min="513" max="513" width="7" customWidth="1"/>
    <col min="514" max="514" width="37.28515625" customWidth="1"/>
    <col min="515" max="515" width="13.28515625" customWidth="1"/>
    <col min="516" max="516" width="14.140625" customWidth="1"/>
    <col min="517" max="517" width="12.5703125" customWidth="1"/>
    <col min="518" max="518" width="13.42578125" customWidth="1"/>
    <col min="519" max="522" width="13.7109375" customWidth="1"/>
    <col min="523" max="523" width="14.140625" customWidth="1"/>
    <col min="524" max="524" width="13.7109375" customWidth="1"/>
    <col min="525" max="525" width="9" customWidth="1"/>
    <col min="526" max="533" width="14.7109375" customWidth="1"/>
    <col min="534" max="534" width="14.85546875" customWidth="1"/>
    <col min="535" max="547" width="14.7109375" customWidth="1"/>
    <col min="549" max="549" width="14.7109375" customWidth="1"/>
    <col min="551" max="554" width="14.7109375" customWidth="1"/>
    <col min="555" max="555" width="14.85546875" customWidth="1"/>
    <col min="556" max="559" width="14.7109375" customWidth="1"/>
    <col min="561" max="562" width="14.7109375" customWidth="1"/>
    <col min="564" max="565" width="14.7109375" customWidth="1"/>
    <col min="566" max="566" width="14.5703125" customWidth="1"/>
    <col min="567" max="569" width="14.7109375" customWidth="1"/>
    <col min="572" max="572" width="14.7109375" customWidth="1"/>
    <col min="573" max="573" width="14.85546875" customWidth="1"/>
    <col min="574" max="576" width="14.7109375" customWidth="1"/>
    <col min="578" max="578" width="14.85546875" customWidth="1"/>
    <col min="579" max="580" width="14.7109375" customWidth="1"/>
    <col min="581" max="581" width="16.5703125" customWidth="1"/>
    <col min="582" max="583" width="14.7109375" customWidth="1"/>
    <col min="585" max="590" width="14.7109375" customWidth="1"/>
    <col min="592" max="592" width="14.85546875" customWidth="1"/>
    <col min="593" max="597" width="14.7109375" customWidth="1"/>
    <col min="599" max="603" width="14.7109375" customWidth="1"/>
    <col min="604" max="604" width="14.5703125" customWidth="1"/>
    <col min="606" max="607" width="14.7109375" customWidth="1"/>
    <col min="608" max="608" width="14.85546875" customWidth="1"/>
    <col min="609" max="609" width="14.7109375" customWidth="1"/>
    <col min="613" max="615" width="14.7109375" customWidth="1"/>
    <col min="769" max="769" width="7" customWidth="1"/>
    <col min="770" max="770" width="37.28515625" customWidth="1"/>
    <col min="771" max="771" width="13.28515625" customWidth="1"/>
    <col min="772" max="772" width="14.140625" customWidth="1"/>
    <col min="773" max="773" width="12.5703125" customWidth="1"/>
    <col min="774" max="774" width="13.42578125" customWidth="1"/>
    <col min="775" max="778" width="13.7109375" customWidth="1"/>
    <col min="779" max="779" width="14.140625" customWidth="1"/>
    <col min="780" max="780" width="13.7109375" customWidth="1"/>
    <col min="781" max="781" width="9" customWidth="1"/>
    <col min="782" max="789" width="14.7109375" customWidth="1"/>
    <col min="790" max="790" width="14.85546875" customWidth="1"/>
    <col min="791" max="803" width="14.7109375" customWidth="1"/>
    <col min="805" max="805" width="14.7109375" customWidth="1"/>
    <col min="807" max="810" width="14.7109375" customWidth="1"/>
    <col min="811" max="811" width="14.85546875" customWidth="1"/>
    <col min="812" max="815" width="14.7109375" customWidth="1"/>
    <col min="817" max="818" width="14.7109375" customWidth="1"/>
    <col min="820" max="821" width="14.7109375" customWidth="1"/>
    <col min="822" max="822" width="14.5703125" customWidth="1"/>
    <col min="823" max="825" width="14.7109375" customWidth="1"/>
    <col min="828" max="828" width="14.7109375" customWidth="1"/>
    <col min="829" max="829" width="14.85546875" customWidth="1"/>
    <col min="830" max="832" width="14.7109375" customWidth="1"/>
    <col min="834" max="834" width="14.85546875" customWidth="1"/>
    <col min="835" max="836" width="14.7109375" customWidth="1"/>
    <col min="837" max="837" width="16.5703125" customWidth="1"/>
    <col min="838" max="839" width="14.7109375" customWidth="1"/>
    <col min="841" max="846" width="14.7109375" customWidth="1"/>
    <col min="848" max="848" width="14.85546875" customWidth="1"/>
    <col min="849" max="853" width="14.7109375" customWidth="1"/>
    <col min="855" max="859" width="14.7109375" customWidth="1"/>
    <col min="860" max="860" width="14.5703125" customWidth="1"/>
    <col min="862" max="863" width="14.7109375" customWidth="1"/>
    <col min="864" max="864" width="14.85546875" customWidth="1"/>
    <col min="865" max="865" width="14.7109375" customWidth="1"/>
    <col min="869" max="871" width="14.7109375" customWidth="1"/>
    <col min="1025" max="1025" width="7" customWidth="1"/>
    <col min="1026" max="1026" width="37.28515625" customWidth="1"/>
    <col min="1027" max="1027" width="13.28515625" customWidth="1"/>
    <col min="1028" max="1028" width="14.140625" customWidth="1"/>
    <col min="1029" max="1029" width="12.5703125" customWidth="1"/>
    <col min="1030" max="1030" width="13.42578125" customWidth="1"/>
    <col min="1031" max="1034" width="13.7109375" customWidth="1"/>
    <col min="1035" max="1035" width="14.140625" customWidth="1"/>
    <col min="1036" max="1036" width="13.7109375" customWidth="1"/>
    <col min="1037" max="1037" width="9" customWidth="1"/>
    <col min="1038" max="1045" width="14.7109375" customWidth="1"/>
    <col min="1046" max="1046" width="14.85546875" customWidth="1"/>
    <col min="1047" max="1059" width="14.7109375" customWidth="1"/>
    <col min="1061" max="1061" width="14.7109375" customWidth="1"/>
    <col min="1063" max="1066" width="14.7109375" customWidth="1"/>
    <col min="1067" max="1067" width="14.85546875" customWidth="1"/>
    <col min="1068" max="1071" width="14.7109375" customWidth="1"/>
    <col min="1073" max="1074" width="14.7109375" customWidth="1"/>
    <col min="1076" max="1077" width="14.7109375" customWidth="1"/>
    <col min="1078" max="1078" width="14.5703125" customWidth="1"/>
    <col min="1079" max="1081" width="14.7109375" customWidth="1"/>
    <col min="1084" max="1084" width="14.7109375" customWidth="1"/>
    <col min="1085" max="1085" width="14.85546875" customWidth="1"/>
    <col min="1086" max="1088" width="14.7109375" customWidth="1"/>
    <col min="1090" max="1090" width="14.85546875" customWidth="1"/>
    <col min="1091" max="1092" width="14.7109375" customWidth="1"/>
    <col min="1093" max="1093" width="16.5703125" customWidth="1"/>
    <col min="1094" max="1095" width="14.7109375" customWidth="1"/>
    <col min="1097" max="1102" width="14.7109375" customWidth="1"/>
    <col min="1104" max="1104" width="14.85546875" customWidth="1"/>
    <col min="1105" max="1109" width="14.7109375" customWidth="1"/>
    <col min="1111" max="1115" width="14.7109375" customWidth="1"/>
    <col min="1116" max="1116" width="14.5703125" customWidth="1"/>
    <col min="1118" max="1119" width="14.7109375" customWidth="1"/>
    <col min="1120" max="1120" width="14.85546875" customWidth="1"/>
    <col min="1121" max="1121" width="14.7109375" customWidth="1"/>
    <col min="1125" max="1127" width="14.7109375" customWidth="1"/>
    <col min="1281" max="1281" width="7" customWidth="1"/>
    <col min="1282" max="1282" width="37.28515625" customWidth="1"/>
    <col min="1283" max="1283" width="13.28515625" customWidth="1"/>
    <col min="1284" max="1284" width="14.140625" customWidth="1"/>
    <col min="1285" max="1285" width="12.5703125" customWidth="1"/>
    <col min="1286" max="1286" width="13.42578125" customWidth="1"/>
    <col min="1287" max="1290" width="13.7109375" customWidth="1"/>
    <col min="1291" max="1291" width="14.140625" customWidth="1"/>
    <col min="1292" max="1292" width="13.7109375" customWidth="1"/>
    <col min="1293" max="1293" width="9" customWidth="1"/>
    <col min="1294" max="1301" width="14.7109375" customWidth="1"/>
    <col min="1302" max="1302" width="14.85546875" customWidth="1"/>
    <col min="1303" max="1315" width="14.7109375" customWidth="1"/>
    <col min="1317" max="1317" width="14.7109375" customWidth="1"/>
    <col min="1319" max="1322" width="14.7109375" customWidth="1"/>
    <col min="1323" max="1323" width="14.85546875" customWidth="1"/>
    <col min="1324" max="1327" width="14.7109375" customWidth="1"/>
    <col min="1329" max="1330" width="14.7109375" customWidth="1"/>
    <col min="1332" max="1333" width="14.7109375" customWidth="1"/>
    <col min="1334" max="1334" width="14.5703125" customWidth="1"/>
    <col min="1335" max="1337" width="14.7109375" customWidth="1"/>
    <col min="1340" max="1340" width="14.7109375" customWidth="1"/>
    <col min="1341" max="1341" width="14.85546875" customWidth="1"/>
    <col min="1342" max="1344" width="14.7109375" customWidth="1"/>
    <col min="1346" max="1346" width="14.85546875" customWidth="1"/>
    <col min="1347" max="1348" width="14.7109375" customWidth="1"/>
    <col min="1349" max="1349" width="16.5703125" customWidth="1"/>
    <col min="1350" max="1351" width="14.7109375" customWidth="1"/>
    <col min="1353" max="1358" width="14.7109375" customWidth="1"/>
    <col min="1360" max="1360" width="14.85546875" customWidth="1"/>
    <col min="1361" max="1365" width="14.7109375" customWidth="1"/>
    <col min="1367" max="1371" width="14.7109375" customWidth="1"/>
    <col min="1372" max="1372" width="14.5703125" customWidth="1"/>
    <col min="1374" max="1375" width="14.7109375" customWidth="1"/>
    <col min="1376" max="1376" width="14.85546875" customWidth="1"/>
    <col min="1377" max="1377" width="14.7109375" customWidth="1"/>
    <col min="1381" max="1383" width="14.7109375" customWidth="1"/>
    <col min="1537" max="1537" width="7" customWidth="1"/>
    <col min="1538" max="1538" width="37.28515625" customWidth="1"/>
    <col min="1539" max="1539" width="13.28515625" customWidth="1"/>
    <col min="1540" max="1540" width="14.140625" customWidth="1"/>
    <col min="1541" max="1541" width="12.5703125" customWidth="1"/>
    <col min="1542" max="1542" width="13.42578125" customWidth="1"/>
    <col min="1543" max="1546" width="13.7109375" customWidth="1"/>
    <col min="1547" max="1547" width="14.140625" customWidth="1"/>
    <col min="1548" max="1548" width="13.7109375" customWidth="1"/>
    <col min="1549" max="1549" width="9" customWidth="1"/>
    <col min="1550" max="1557" width="14.7109375" customWidth="1"/>
    <col min="1558" max="1558" width="14.85546875" customWidth="1"/>
    <col min="1559" max="1571" width="14.7109375" customWidth="1"/>
    <col min="1573" max="1573" width="14.7109375" customWidth="1"/>
    <col min="1575" max="1578" width="14.7109375" customWidth="1"/>
    <col min="1579" max="1579" width="14.85546875" customWidth="1"/>
    <col min="1580" max="1583" width="14.7109375" customWidth="1"/>
    <col min="1585" max="1586" width="14.7109375" customWidth="1"/>
    <col min="1588" max="1589" width="14.7109375" customWidth="1"/>
    <col min="1590" max="1590" width="14.5703125" customWidth="1"/>
    <col min="1591" max="1593" width="14.7109375" customWidth="1"/>
    <col min="1596" max="1596" width="14.7109375" customWidth="1"/>
    <col min="1597" max="1597" width="14.85546875" customWidth="1"/>
    <col min="1598" max="1600" width="14.7109375" customWidth="1"/>
    <col min="1602" max="1602" width="14.85546875" customWidth="1"/>
    <col min="1603" max="1604" width="14.7109375" customWidth="1"/>
    <col min="1605" max="1605" width="16.5703125" customWidth="1"/>
    <col min="1606" max="1607" width="14.7109375" customWidth="1"/>
    <col min="1609" max="1614" width="14.7109375" customWidth="1"/>
    <col min="1616" max="1616" width="14.85546875" customWidth="1"/>
    <col min="1617" max="1621" width="14.7109375" customWidth="1"/>
    <col min="1623" max="1627" width="14.7109375" customWidth="1"/>
    <col min="1628" max="1628" width="14.5703125" customWidth="1"/>
    <col min="1630" max="1631" width="14.7109375" customWidth="1"/>
    <col min="1632" max="1632" width="14.85546875" customWidth="1"/>
    <col min="1633" max="1633" width="14.7109375" customWidth="1"/>
    <col min="1637" max="1639" width="14.7109375" customWidth="1"/>
    <col min="1793" max="1793" width="7" customWidth="1"/>
    <col min="1794" max="1794" width="37.28515625" customWidth="1"/>
    <col min="1795" max="1795" width="13.28515625" customWidth="1"/>
    <col min="1796" max="1796" width="14.140625" customWidth="1"/>
    <col min="1797" max="1797" width="12.5703125" customWidth="1"/>
    <col min="1798" max="1798" width="13.42578125" customWidth="1"/>
    <col min="1799" max="1802" width="13.7109375" customWidth="1"/>
    <col min="1803" max="1803" width="14.140625" customWidth="1"/>
    <col min="1804" max="1804" width="13.7109375" customWidth="1"/>
    <col min="1805" max="1805" width="9" customWidth="1"/>
    <col min="1806" max="1813" width="14.7109375" customWidth="1"/>
    <col min="1814" max="1814" width="14.85546875" customWidth="1"/>
    <col min="1815" max="1827" width="14.7109375" customWidth="1"/>
    <col min="1829" max="1829" width="14.7109375" customWidth="1"/>
    <col min="1831" max="1834" width="14.7109375" customWidth="1"/>
    <col min="1835" max="1835" width="14.85546875" customWidth="1"/>
    <col min="1836" max="1839" width="14.7109375" customWidth="1"/>
    <col min="1841" max="1842" width="14.7109375" customWidth="1"/>
    <col min="1844" max="1845" width="14.7109375" customWidth="1"/>
    <col min="1846" max="1846" width="14.5703125" customWidth="1"/>
    <col min="1847" max="1849" width="14.7109375" customWidth="1"/>
    <col min="1852" max="1852" width="14.7109375" customWidth="1"/>
    <col min="1853" max="1853" width="14.85546875" customWidth="1"/>
    <col min="1854" max="1856" width="14.7109375" customWidth="1"/>
    <col min="1858" max="1858" width="14.85546875" customWidth="1"/>
    <col min="1859" max="1860" width="14.7109375" customWidth="1"/>
    <col min="1861" max="1861" width="16.5703125" customWidth="1"/>
    <col min="1862" max="1863" width="14.7109375" customWidth="1"/>
    <col min="1865" max="1870" width="14.7109375" customWidth="1"/>
    <col min="1872" max="1872" width="14.85546875" customWidth="1"/>
    <col min="1873" max="1877" width="14.7109375" customWidth="1"/>
    <col min="1879" max="1883" width="14.7109375" customWidth="1"/>
    <col min="1884" max="1884" width="14.5703125" customWidth="1"/>
    <col min="1886" max="1887" width="14.7109375" customWidth="1"/>
    <col min="1888" max="1888" width="14.85546875" customWidth="1"/>
    <col min="1889" max="1889" width="14.7109375" customWidth="1"/>
    <col min="1893" max="1895" width="14.7109375" customWidth="1"/>
    <col min="2049" max="2049" width="7" customWidth="1"/>
    <col min="2050" max="2050" width="37.28515625" customWidth="1"/>
    <col min="2051" max="2051" width="13.28515625" customWidth="1"/>
    <col min="2052" max="2052" width="14.140625" customWidth="1"/>
    <col min="2053" max="2053" width="12.5703125" customWidth="1"/>
    <col min="2054" max="2054" width="13.42578125" customWidth="1"/>
    <col min="2055" max="2058" width="13.7109375" customWidth="1"/>
    <col min="2059" max="2059" width="14.140625" customWidth="1"/>
    <col min="2060" max="2060" width="13.7109375" customWidth="1"/>
    <col min="2061" max="2061" width="9" customWidth="1"/>
    <col min="2062" max="2069" width="14.7109375" customWidth="1"/>
    <col min="2070" max="2070" width="14.85546875" customWidth="1"/>
    <col min="2071" max="2083" width="14.7109375" customWidth="1"/>
    <col min="2085" max="2085" width="14.7109375" customWidth="1"/>
    <col min="2087" max="2090" width="14.7109375" customWidth="1"/>
    <col min="2091" max="2091" width="14.85546875" customWidth="1"/>
    <col min="2092" max="2095" width="14.7109375" customWidth="1"/>
    <col min="2097" max="2098" width="14.7109375" customWidth="1"/>
    <col min="2100" max="2101" width="14.7109375" customWidth="1"/>
    <col min="2102" max="2102" width="14.5703125" customWidth="1"/>
    <col min="2103" max="2105" width="14.7109375" customWidth="1"/>
    <col min="2108" max="2108" width="14.7109375" customWidth="1"/>
    <col min="2109" max="2109" width="14.85546875" customWidth="1"/>
    <col min="2110" max="2112" width="14.7109375" customWidth="1"/>
    <col min="2114" max="2114" width="14.85546875" customWidth="1"/>
    <col min="2115" max="2116" width="14.7109375" customWidth="1"/>
    <col min="2117" max="2117" width="16.5703125" customWidth="1"/>
    <col min="2118" max="2119" width="14.7109375" customWidth="1"/>
    <col min="2121" max="2126" width="14.7109375" customWidth="1"/>
    <col min="2128" max="2128" width="14.85546875" customWidth="1"/>
    <col min="2129" max="2133" width="14.7109375" customWidth="1"/>
    <col min="2135" max="2139" width="14.7109375" customWidth="1"/>
    <col min="2140" max="2140" width="14.5703125" customWidth="1"/>
    <col min="2142" max="2143" width="14.7109375" customWidth="1"/>
    <col min="2144" max="2144" width="14.85546875" customWidth="1"/>
    <col min="2145" max="2145" width="14.7109375" customWidth="1"/>
    <col min="2149" max="2151" width="14.7109375" customWidth="1"/>
    <col min="2305" max="2305" width="7" customWidth="1"/>
    <col min="2306" max="2306" width="37.28515625" customWidth="1"/>
    <col min="2307" max="2307" width="13.28515625" customWidth="1"/>
    <col min="2308" max="2308" width="14.140625" customWidth="1"/>
    <col min="2309" max="2309" width="12.5703125" customWidth="1"/>
    <col min="2310" max="2310" width="13.42578125" customWidth="1"/>
    <col min="2311" max="2314" width="13.7109375" customWidth="1"/>
    <col min="2315" max="2315" width="14.140625" customWidth="1"/>
    <col min="2316" max="2316" width="13.7109375" customWidth="1"/>
    <col min="2317" max="2317" width="9" customWidth="1"/>
    <col min="2318" max="2325" width="14.7109375" customWidth="1"/>
    <col min="2326" max="2326" width="14.85546875" customWidth="1"/>
    <col min="2327" max="2339" width="14.7109375" customWidth="1"/>
    <col min="2341" max="2341" width="14.7109375" customWidth="1"/>
    <col min="2343" max="2346" width="14.7109375" customWidth="1"/>
    <col min="2347" max="2347" width="14.85546875" customWidth="1"/>
    <col min="2348" max="2351" width="14.7109375" customWidth="1"/>
    <col min="2353" max="2354" width="14.7109375" customWidth="1"/>
    <col min="2356" max="2357" width="14.7109375" customWidth="1"/>
    <col min="2358" max="2358" width="14.5703125" customWidth="1"/>
    <col min="2359" max="2361" width="14.7109375" customWidth="1"/>
    <col min="2364" max="2364" width="14.7109375" customWidth="1"/>
    <col min="2365" max="2365" width="14.85546875" customWidth="1"/>
    <col min="2366" max="2368" width="14.7109375" customWidth="1"/>
    <col min="2370" max="2370" width="14.85546875" customWidth="1"/>
    <col min="2371" max="2372" width="14.7109375" customWidth="1"/>
    <col min="2373" max="2373" width="16.5703125" customWidth="1"/>
    <col min="2374" max="2375" width="14.7109375" customWidth="1"/>
    <col min="2377" max="2382" width="14.7109375" customWidth="1"/>
    <col min="2384" max="2384" width="14.85546875" customWidth="1"/>
    <col min="2385" max="2389" width="14.7109375" customWidth="1"/>
    <col min="2391" max="2395" width="14.7109375" customWidth="1"/>
    <col min="2396" max="2396" width="14.5703125" customWidth="1"/>
    <col min="2398" max="2399" width="14.7109375" customWidth="1"/>
    <col min="2400" max="2400" width="14.85546875" customWidth="1"/>
    <col min="2401" max="2401" width="14.7109375" customWidth="1"/>
    <col min="2405" max="2407" width="14.7109375" customWidth="1"/>
    <col min="2561" max="2561" width="7" customWidth="1"/>
    <col min="2562" max="2562" width="37.28515625" customWidth="1"/>
    <col min="2563" max="2563" width="13.28515625" customWidth="1"/>
    <col min="2564" max="2564" width="14.140625" customWidth="1"/>
    <col min="2565" max="2565" width="12.5703125" customWidth="1"/>
    <col min="2566" max="2566" width="13.42578125" customWidth="1"/>
    <col min="2567" max="2570" width="13.7109375" customWidth="1"/>
    <col min="2571" max="2571" width="14.140625" customWidth="1"/>
    <col min="2572" max="2572" width="13.7109375" customWidth="1"/>
    <col min="2573" max="2573" width="9" customWidth="1"/>
    <col min="2574" max="2581" width="14.7109375" customWidth="1"/>
    <col min="2582" max="2582" width="14.85546875" customWidth="1"/>
    <col min="2583" max="2595" width="14.7109375" customWidth="1"/>
    <col min="2597" max="2597" width="14.7109375" customWidth="1"/>
    <col min="2599" max="2602" width="14.7109375" customWidth="1"/>
    <col min="2603" max="2603" width="14.85546875" customWidth="1"/>
    <col min="2604" max="2607" width="14.7109375" customWidth="1"/>
    <col min="2609" max="2610" width="14.7109375" customWidth="1"/>
    <col min="2612" max="2613" width="14.7109375" customWidth="1"/>
    <col min="2614" max="2614" width="14.5703125" customWidth="1"/>
    <col min="2615" max="2617" width="14.7109375" customWidth="1"/>
    <col min="2620" max="2620" width="14.7109375" customWidth="1"/>
    <col min="2621" max="2621" width="14.85546875" customWidth="1"/>
    <col min="2622" max="2624" width="14.7109375" customWidth="1"/>
    <col min="2626" max="2626" width="14.85546875" customWidth="1"/>
    <col min="2627" max="2628" width="14.7109375" customWidth="1"/>
    <col min="2629" max="2629" width="16.5703125" customWidth="1"/>
    <col min="2630" max="2631" width="14.7109375" customWidth="1"/>
    <col min="2633" max="2638" width="14.7109375" customWidth="1"/>
    <col min="2640" max="2640" width="14.85546875" customWidth="1"/>
    <col min="2641" max="2645" width="14.7109375" customWidth="1"/>
    <col min="2647" max="2651" width="14.7109375" customWidth="1"/>
    <col min="2652" max="2652" width="14.5703125" customWidth="1"/>
    <col min="2654" max="2655" width="14.7109375" customWidth="1"/>
    <col min="2656" max="2656" width="14.85546875" customWidth="1"/>
    <col min="2657" max="2657" width="14.7109375" customWidth="1"/>
    <col min="2661" max="2663" width="14.7109375" customWidth="1"/>
    <col min="2817" max="2817" width="7" customWidth="1"/>
    <col min="2818" max="2818" width="37.28515625" customWidth="1"/>
    <col min="2819" max="2819" width="13.28515625" customWidth="1"/>
    <col min="2820" max="2820" width="14.140625" customWidth="1"/>
    <col min="2821" max="2821" width="12.5703125" customWidth="1"/>
    <col min="2822" max="2822" width="13.42578125" customWidth="1"/>
    <col min="2823" max="2826" width="13.7109375" customWidth="1"/>
    <col min="2827" max="2827" width="14.140625" customWidth="1"/>
    <col min="2828" max="2828" width="13.7109375" customWidth="1"/>
    <col min="2829" max="2829" width="9" customWidth="1"/>
    <col min="2830" max="2837" width="14.7109375" customWidth="1"/>
    <col min="2838" max="2838" width="14.85546875" customWidth="1"/>
    <col min="2839" max="2851" width="14.7109375" customWidth="1"/>
    <col min="2853" max="2853" width="14.7109375" customWidth="1"/>
    <col min="2855" max="2858" width="14.7109375" customWidth="1"/>
    <col min="2859" max="2859" width="14.85546875" customWidth="1"/>
    <col min="2860" max="2863" width="14.7109375" customWidth="1"/>
    <col min="2865" max="2866" width="14.7109375" customWidth="1"/>
    <col min="2868" max="2869" width="14.7109375" customWidth="1"/>
    <col min="2870" max="2870" width="14.5703125" customWidth="1"/>
    <col min="2871" max="2873" width="14.7109375" customWidth="1"/>
    <col min="2876" max="2876" width="14.7109375" customWidth="1"/>
    <col min="2877" max="2877" width="14.85546875" customWidth="1"/>
    <col min="2878" max="2880" width="14.7109375" customWidth="1"/>
    <col min="2882" max="2882" width="14.85546875" customWidth="1"/>
    <col min="2883" max="2884" width="14.7109375" customWidth="1"/>
    <col min="2885" max="2885" width="16.5703125" customWidth="1"/>
    <col min="2886" max="2887" width="14.7109375" customWidth="1"/>
    <col min="2889" max="2894" width="14.7109375" customWidth="1"/>
    <col min="2896" max="2896" width="14.85546875" customWidth="1"/>
    <col min="2897" max="2901" width="14.7109375" customWidth="1"/>
    <col min="2903" max="2907" width="14.7109375" customWidth="1"/>
    <col min="2908" max="2908" width="14.5703125" customWidth="1"/>
    <col min="2910" max="2911" width="14.7109375" customWidth="1"/>
    <col min="2912" max="2912" width="14.85546875" customWidth="1"/>
    <col min="2913" max="2913" width="14.7109375" customWidth="1"/>
    <col min="2917" max="2919" width="14.7109375" customWidth="1"/>
    <col min="3073" max="3073" width="7" customWidth="1"/>
    <col min="3074" max="3074" width="37.28515625" customWidth="1"/>
    <col min="3075" max="3075" width="13.28515625" customWidth="1"/>
    <col min="3076" max="3076" width="14.140625" customWidth="1"/>
    <col min="3077" max="3077" width="12.5703125" customWidth="1"/>
    <col min="3078" max="3078" width="13.42578125" customWidth="1"/>
    <col min="3079" max="3082" width="13.7109375" customWidth="1"/>
    <col min="3083" max="3083" width="14.140625" customWidth="1"/>
    <col min="3084" max="3084" width="13.7109375" customWidth="1"/>
    <col min="3085" max="3085" width="9" customWidth="1"/>
    <col min="3086" max="3093" width="14.7109375" customWidth="1"/>
    <col min="3094" max="3094" width="14.85546875" customWidth="1"/>
    <col min="3095" max="3107" width="14.7109375" customWidth="1"/>
    <col min="3109" max="3109" width="14.7109375" customWidth="1"/>
    <col min="3111" max="3114" width="14.7109375" customWidth="1"/>
    <col min="3115" max="3115" width="14.85546875" customWidth="1"/>
    <col min="3116" max="3119" width="14.7109375" customWidth="1"/>
    <col min="3121" max="3122" width="14.7109375" customWidth="1"/>
    <col min="3124" max="3125" width="14.7109375" customWidth="1"/>
    <col min="3126" max="3126" width="14.5703125" customWidth="1"/>
    <col min="3127" max="3129" width="14.7109375" customWidth="1"/>
    <col min="3132" max="3132" width="14.7109375" customWidth="1"/>
    <col min="3133" max="3133" width="14.85546875" customWidth="1"/>
    <col min="3134" max="3136" width="14.7109375" customWidth="1"/>
    <col min="3138" max="3138" width="14.85546875" customWidth="1"/>
    <col min="3139" max="3140" width="14.7109375" customWidth="1"/>
    <col min="3141" max="3141" width="16.5703125" customWidth="1"/>
    <col min="3142" max="3143" width="14.7109375" customWidth="1"/>
    <col min="3145" max="3150" width="14.7109375" customWidth="1"/>
    <col min="3152" max="3152" width="14.85546875" customWidth="1"/>
    <col min="3153" max="3157" width="14.7109375" customWidth="1"/>
    <col min="3159" max="3163" width="14.7109375" customWidth="1"/>
    <col min="3164" max="3164" width="14.5703125" customWidth="1"/>
    <col min="3166" max="3167" width="14.7109375" customWidth="1"/>
    <col min="3168" max="3168" width="14.85546875" customWidth="1"/>
    <col min="3169" max="3169" width="14.7109375" customWidth="1"/>
    <col min="3173" max="3175" width="14.7109375" customWidth="1"/>
    <col min="3329" max="3329" width="7" customWidth="1"/>
    <col min="3330" max="3330" width="37.28515625" customWidth="1"/>
    <col min="3331" max="3331" width="13.28515625" customWidth="1"/>
    <col min="3332" max="3332" width="14.140625" customWidth="1"/>
    <col min="3333" max="3333" width="12.5703125" customWidth="1"/>
    <col min="3334" max="3334" width="13.42578125" customWidth="1"/>
    <col min="3335" max="3338" width="13.7109375" customWidth="1"/>
    <col min="3339" max="3339" width="14.140625" customWidth="1"/>
    <col min="3340" max="3340" width="13.7109375" customWidth="1"/>
    <col min="3341" max="3341" width="9" customWidth="1"/>
    <col min="3342" max="3349" width="14.7109375" customWidth="1"/>
    <col min="3350" max="3350" width="14.85546875" customWidth="1"/>
    <col min="3351" max="3363" width="14.7109375" customWidth="1"/>
    <col min="3365" max="3365" width="14.7109375" customWidth="1"/>
    <col min="3367" max="3370" width="14.7109375" customWidth="1"/>
    <col min="3371" max="3371" width="14.85546875" customWidth="1"/>
    <col min="3372" max="3375" width="14.7109375" customWidth="1"/>
    <col min="3377" max="3378" width="14.7109375" customWidth="1"/>
    <col min="3380" max="3381" width="14.7109375" customWidth="1"/>
    <col min="3382" max="3382" width="14.5703125" customWidth="1"/>
    <col min="3383" max="3385" width="14.7109375" customWidth="1"/>
    <col min="3388" max="3388" width="14.7109375" customWidth="1"/>
    <col min="3389" max="3389" width="14.85546875" customWidth="1"/>
    <col min="3390" max="3392" width="14.7109375" customWidth="1"/>
    <col min="3394" max="3394" width="14.85546875" customWidth="1"/>
    <col min="3395" max="3396" width="14.7109375" customWidth="1"/>
    <col min="3397" max="3397" width="16.5703125" customWidth="1"/>
    <col min="3398" max="3399" width="14.7109375" customWidth="1"/>
    <col min="3401" max="3406" width="14.7109375" customWidth="1"/>
    <col min="3408" max="3408" width="14.85546875" customWidth="1"/>
    <col min="3409" max="3413" width="14.7109375" customWidth="1"/>
    <col min="3415" max="3419" width="14.7109375" customWidth="1"/>
    <col min="3420" max="3420" width="14.5703125" customWidth="1"/>
    <col min="3422" max="3423" width="14.7109375" customWidth="1"/>
    <col min="3424" max="3424" width="14.85546875" customWidth="1"/>
    <col min="3425" max="3425" width="14.7109375" customWidth="1"/>
    <col min="3429" max="3431" width="14.7109375" customWidth="1"/>
    <col min="3585" max="3585" width="7" customWidth="1"/>
    <col min="3586" max="3586" width="37.28515625" customWidth="1"/>
    <col min="3587" max="3587" width="13.28515625" customWidth="1"/>
    <col min="3588" max="3588" width="14.140625" customWidth="1"/>
    <col min="3589" max="3589" width="12.5703125" customWidth="1"/>
    <col min="3590" max="3590" width="13.42578125" customWidth="1"/>
    <col min="3591" max="3594" width="13.7109375" customWidth="1"/>
    <col min="3595" max="3595" width="14.140625" customWidth="1"/>
    <col min="3596" max="3596" width="13.7109375" customWidth="1"/>
    <col min="3597" max="3597" width="9" customWidth="1"/>
    <col min="3598" max="3605" width="14.7109375" customWidth="1"/>
    <col min="3606" max="3606" width="14.85546875" customWidth="1"/>
    <col min="3607" max="3619" width="14.7109375" customWidth="1"/>
    <col min="3621" max="3621" width="14.7109375" customWidth="1"/>
    <col min="3623" max="3626" width="14.7109375" customWidth="1"/>
    <col min="3627" max="3627" width="14.85546875" customWidth="1"/>
    <col min="3628" max="3631" width="14.7109375" customWidth="1"/>
    <col min="3633" max="3634" width="14.7109375" customWidth="1"/>
    <col min="3636" max="3637" width="14.7109375" customWidth="1"/>
    <col min="3638" max="3638" width="14.5703125" customWidth="1"/>
    <col min="3639" max="3641" width="14.7109375" customWidth="1"/>
    <col min="3644" max="3644" width="14.7109375" customWidth="1"/>
    <col min="3645" max="3645" width="14.85546875" customWidth="1"/>
    <col min="3646" max="3648" width="14.7109375" customWidth="1"/>
    <col min="3650" max="3650" width="14.85546875" customWidth="1"/>
    <col min="3651" max="3652" width="14.7109375" customWidth="1"/>
    <col min="3653" max="3653" width="16.5703125" customWidth="1"/>
    <col min="3654" max="3655" width="14.7109375" customWidth="1"/>
    <col min="3657" max="3662" width="14.7109375" customWidth="1"/>
    <col min="3664" max="3664" width="14.85546875" customWidth="1"/>
    <col min="3665" max="3669" width="14.7109375" customWidth="1"/>
    <col min="3671" max="3675" width="14.7109375" customWidth="1"/>
    <col min="3676" max="3676" width="14.5703125" customWidth="1"/>
    <col min="3678" max="3679" width="14.7109375" customWidth="1"/>
    <col min="3680" max="3680" width="14.85546875" customWidth="1"/>
    <col min="3681" max="3681" width="14.7109375" customWidth="1"/>
    <col min="3685" max="3687" width="14.7109375" customWidth="1"/>
    <col min="3841" max="3841" width="7" customWidth="1"/>
    <col min="3842" max="3842" width="37.28515625" customWidth="1"/>
    <col min="3843" max="3843" width="13.28515625" customWidth="1"/>
    <col min="3844" max="3844" width="14.140625" customWidth="1"/>
    <col min="3845" max="3845" width="12.5703125" customWidth="1"/>
    <col min="3846" max="3846" width="13.42578125" customWidth="1"/>
    <col min="3847" max="3850" width="13.7109375" customWidth="1"/>
    <col min="3851" max="3851" width="14.140625" customWidth="1"/>
    <col min="3852" max="3852" width="13.7109375" customWidth="1"/>
    <col min="3853" max="3853" width="9" customWidth="1"/>
    <col min="3854" max="3861" width="14.7109375" customWidth="1"/>
    <col min="3862" max="3862" width="14.85546875" customWidth="1"/>
    <col min="3863" max="3875" width="14.7109375" customWidth="1"/>
    <col min="3877" max="3877" width="14.7109375" customWidth="1"/>
    <col min="3879" max="3882" width="14.7109375" customWidth="1"/>
    <col min="3883" max="3883" width="14.85546875" customWidth="1"/>
    <col min="3884" max="3887" width="14.7109375" customWidth="1"/>
    <col min="3889" max="3890" width="14.7109375" customWidth="1"/>
    <col min="3892" max="3893" width="14.7109375" customWidth="1"/>
    <col min="3894" max="3894" width="14.5703125" customWidth="1"/>
    <col min="3895" max="3897" width="14.7109375" customWidth="1"/>
    <col min="3900" max="3900" width="14.7109375" customWidth="1"/>
    <col min="3901" max="3901" width="14.85546875" customWidth="1"/>
    <col min="3902" max="3904" width="14.7109375" customWidth="1"/>
    <col min="3906" max="3906" width="14.85546875" customWidth="1"/>
    <col min="3907" max="3908" width="14.7109375" customWidth="1"/>
    <col min="3909" max="3909" width="16.5703125" customWidth="1"/>
    <col min="3910" max="3911" width="14.7109375" customWidth="1"/>
    <col min="3913" max="3918" width="14.7109375" customWidth="1"/>
    <col min="3920" max="3920" width="14.85546875" customWidth="1"/>
    <col min="3921" max="3925" width="14.7109375" customWidth="1"/>
    <col min="3927" max="3931" width="14.7109375" customWidth="1"/>
    <col min="3932" max="3932" width="14.5703125" customWidth="1"/>
    <col min="3934" max="3935" width="14.7109375" customWidth="1"/>
    <col min="3936" max="3936" width="14.85546875" customWidth="1"/>
    <col min="3937" max="3937" width="14.7109375" customWidth="1"/>
    <col min="3941" max="3943" width="14.7109375" customWidth="1"/>
    <col min="4097" max="4097" width="7" customWidth="1"/>
    <col min="4098" max="4098" width="37.28515625" customWidth="1"/>
    <col min="4099" max="4099" width="13.28515625" customWidth="1"/>
    <col min="4100" max="4100" width="14.140625" customWidth="1"/>
    <col min="4101" max="4101" width="12.5703125" customWidth="1"/>
    <col min="4102" max="4102" width="13.42578125" customWidth="1"/>
    <col min="4103" max="4106" width="13.7109375" customWidth="1"/>
    <col min="4107" max="4107" width="14.140625" customWidth="1"/>
    <col min="4108" max="4108" width="13.7109375" customWidth="1"/>
    <col min="4109" max="4109" width="9" customWidth="1"/>
    <col min="4110" max="4117" width="14.7109375" customWidth="1"/>
    <col min="4118" max="4118" width="14.85546875" customWidth="1"/>
    <col min="4119" max="4131" width="14.7109375" customWidth="1"/>
    <col min="4133" max="4133" width="14.7109375" customWidth="1"/>
    <col min="4135" max="4138" width="14.7109375" customWidth="1"/>
    <col min="4139" max="4139" width="14.85546875" customWidth="1"/>
    <col min="4140" max="4143" width="14.7109375" customWidth="1"/>
    <col min="4145" max="4146" width="14.7109375" customWidth="1"/>
    <col min="4148" max="4149" width="14.7109375" customWidth="1"/>
    <col min="4150" max="4150" width="14.5703125" customWidth="1"/>
    <col min="4151" max="4153" width="14.7109375" customWidth="1"/>
    <col min="4156" max="4156" width="14.7109375" customWidth="1"/>
    <col min="4157" max="4157" width="14.85546875" customWidth="1"/>
    <col min="4158" max="4160" width="14.7109375" customWidth="1"/>
    <col min="4162" max="4162" width="14.85546875" customWidth="1"/>
    <col min="4163" max="4164" width="14.7109375" customWidth="1"/>
    <col min="4165" max="4165" width="16.5703125" customWidth="1"/>
    <col min="4166" max="4167" width="14.7109375" customWidth="1"/>
    <col min="4169" max="4174" width="14.7109375" customWidth="1"/>
    <col min="4176" max="4176" width="14.85546875" customWidth="1"/>
    <col min="4177" max="4181" width="14.7109375" customWidth="1"/>
    <col min="4183" max="4187" width="14.7109375" customWidth="1"/>
    <col min="4188" max="4188" width="14.5703125" customWidth="1"/>
    <col min="4190" max="4191" width="14.7109375" customWidth="1"/>
    <col min="4192" max="4192" width="14.85546875" customWidth="1"/>
    <col min="4193" max="4193" width="14.7109375" customWidth="1"/>
    <col min="4197" max="4199" width="14.7109375" customWidth="1"/>
    <col min="4353" max="4353" width="7" customWidth="1"/>
    <col min="4354" max="4354" width="37.28515625" customWidth="1"/>
    <col min="4355" max="4355" width="13.28515625" customWidth="1"/>
    <col min="4356" max="4356" width="14.140625" customWidth="1"/>
    <col min="4357" max="4357" width="12.5703125" customWidth="1"/>
    <col min="4358" max="4358" width="13.42578125" customWidth="1"/>
    <col min="4359" max="4362" width="13.7109375" customWidth="1"/>
    <col min="4363" max="4363" width="14.140625" customWidth="1"/>
    <col min="4364" max="4364" width="13.7109375" customWidth="1"/>
    <col min="4365" max="4365" width="9" customWidth="1"/>
    <col min="4366" max="4373" width="14.7109375" customWidth="1"/>
    <col min="4374" max="4374" width="14.85546875" customWidth="1"/>
    <col min="4375" max="4387" width="14.7109375" customWidth="1"/>
    <col min="4389" max="4389" width="14.7109375" customWidth="1"/>
    <col min="4391" max="4394" width="14.7109375" customWidth="1"/>
    <col min="4395" max="4395" width="14.85546875" customWidth="1"/>
    <col min="4396" max="4399" width="14.7109375" customWidth="1"/>
    <col min="4401" max="4402" width="14.7109375" customWidth="1"/>
    <col min="4404" max="4405" width="14.7109375" customWidth="1"/>
    <col min="4406" max="4406" width="14.5703125" customWidth="1"/>
    <col min="4407" max="4409" width="14.7109375" customWidth="1"/>
    <col min="4412" max="4412" width="14.7109375" customWidth="1"/>
    <col min="4413" max="4413" width="14.85546875" customWidth="1"/>
    <col min="4414" max="4416" width="14.7109375" customWidth="1"/>
    <col min="4418" max="4418" width="14.85546875" customWidth="1"/>
    <col min="4419" max="4420" width="14.7109375" customWidth="1"/>
    <col min="4421" max="4421" width="16.5703125" customWidth="1"/>
    <col min="4422" max="4423" width="14.7109375" customWidth="1"/>
    <col min="4425" max="4430" width="14.7109375" customWidth="1"/>
    <col min="4432" max="4432" width="14.85546875" customWidth="1"/>
    <col min="4433" max="4437" width="14.7109375" customWidth="1"/>
    <col min="4439" max="4443" width="14.7109375" customWidth="1"/>
    <col min="4444" max="4444" width="14.5703125" customWidth="1"/>
    <col min="4446" max="4447" width="14.7109375" customWidth="1"/>
    <col min="4448" max="4448" width="14.85546875" customWidth="1"/>
    <col min="4449" max="4449" width="14.7109375" customWidth="1"/>
    <col min="4453" max="4455" width="14.7109375" customWidth="1"/>
    <col min="4609" max="4609" width="7" customWidth="1"/>
    <col min="4610" max="4610" width="37.28515625" customWidth="1"/>
    <col min="4611" max="4611" width="13.28515625" customWidth="1"/>
    <col min="4612" max="4612" width="14.140625" customWidth="1"/>
    <col min="4613" max="4613" width="12.5703125" customWidth="1"/>
    <col min="4614" max="4614" width="13.42578125" customWidth="1"/>
    <col min="4615" max="4618" width="13.7109375" customWidth="1"/>
    <col min="4619" max="4619" width="14.140625" customWidth="1"/>
    <col min="4620" max="4620" width="13.7109375" customWidth="1"/>
    <col min="4621" max="4621" width="9" customWidth="1"/>
    <col min="4622" max="4629" width="14.7109375" customWidth="1"/>
    <col min="4630" max="4630" width="14.85546875" customWidth="1"/>
    <col min="4631" max="4643" width="14.7109375" customWidth="1"/>
    <col min="4645" max="4645" width="14.7109375" customWidth="1"/>
    <col min="4647" max="4650" width="14.7109375" customWidth="1"/>
    <col min="4651" max="4651" width="14.85546875" customWidth="1"/>
    <col min="4652" max="4655" width="14.7109375" customWidth="1"/>
    <col min="4657" max="4658" width="14.7109375" customWidth="1"/>
    <col min="4660" max="4661" width="14.7109375" customWidth="1"/>
    <col min="4662" max="4662" width="14.5703125" customWidth="1"/>
    <col min="4663" max="4665" width="14.7109375" customWidth="1"/>
    <col min="4668" max="4668" width="14.7109375" customWidth="1"/>
    <col min="4669" max="4669" width="14.85546875" customWidth="1"/>
    <col min="4670" max="4672" width="14.7109375" customWidth="1"/>
    <col min="4674" max="4674" width="14.85546875" customWidth="1"/>
    <col min="4675" max="4676" width="14.7109375" customWidth="1"/>
    <col min="4677" max="4677" width="16.5703125" customWidth="1"/>
    <col min="4678" max="4679" width="14.7109375" customWidth="1"/>
    <col min="4681" max="4686" width="14.7109375" customWidth="1"/>
    <col min="4688" max="4688" width="14.85546875" customWidth="1"/>
    <col min="4689" max="4693" width="14.7109375" customWidth="1"/>
    <col min="4695" max="4699" width="14.7109375" customWidth="1"/>
    <col min="4700" max="4700" width="14.5703125" customWidth="1"/>
    <col min="4702" max="4703" width="14.7109375" customWidth="1"/>
    <col min="4704" max="4704" width="14.85546875" customWidth="1"/>
    <col min="4705" max="4705" width="14.7109375" customWidth="1"/>
    <col min="4709" max="4711" width="14.7109375" customWidth="1"/>
    <col min="4865" max="4865" width="7" customWidth="1"/>
    <col min="4866" max="4866" width="37.28515625" customWidth="1"/>
    <col min="4867" max="4867" width="13.28515625" customWidth="1"/>
    <col min="4868" max="4868" width="14.140625" customWidth="1"/>
    <col min="4869" max="4869" width="12.5703125" customWidth="1"/>
    <col min="4870" max="4870" width="13.42578125" customWidth="1"/>
    <col min="4871" max="4874" width="13.7109375" customWidth="1"/>
    <col min="4875" max="4875" width="14.140625" customWidth="1"/>
    <col min="4876" max="4876" width="13.7109375" customWidth="1"/>
    <col min="4877" max="4877" width="9" customWidth="1"/>
    <col min="4878" max="4885" width="14.7109375" customWidth="1"/>
    <col min="4886" max="4886" width="14.85546875" customWidth="1"/>
    <col min="4887" max="4899" width="14.7109375" customWidth="1"/>
    <col min="4901" max="4901" width="14.7109375" customWidth="1"/>
    <col min="4903" max="4906" width="14.7109375" customWidth="1"/>
    <col min="4907" max="4907" width="14.85546875" customWidth="1"/>
    <col min="4908" max="4911" width="14.7109375" customWidth="1"/>
    <col min="4913" max="4914" width="14.7109375" customWidth="1"/>
    <col min="4916" max="4917" width="14.7109375" customWidth="1"/>
    <col min="4918" max="4918" width="14.5703125" customWidth="1"/>
    <col min="4919" max="4921" width="14.7109375" customWidth="1"/>
    <col min="4924" max="4924" width="14.7109375" customWidth="1"/>
    <col min="4925" max="4925" width="14.85546875" customWidth="1"/>
    <col min="4926" max="4928" width="14.7109375" customWidth="1"/>
    <col min="4930" max="4930" width="14.85546875" customWidth="1"/>
    <col min="4931" max="4932" width="14.7109375" customWidth="1"/>
    <col min="4933" max="4933" width="16.5703125" customWidth="1"/>
    <col min="4934" max="4935" width="14.7109375" customWidth="1"/>
    <col min="4937" max="4942" width="14.7109375" customWidth="1"/>
    <col min="4944" max="4944" width="14.85546875" customWidth="1"/>
    <col min="4945" max="4949" width="14.7109375" customWidth="1"/>
    <col min="4951" max="4955" width="14.7109375" customWidth="1"/>
    <col min="4956" max="4956" width="14.5703125" customWidth="1"/>
    <col min="4958" max="4959" width="14.7109375" customWidth="1"/>
    <col min="4960" max="4960" width="14.85546875" customWidth="1"/>
    <col min="4961" max="4961" width="14.7109375" customWidth="1"/>
    <col min="4965" max="4967" width="14.7109375" customWidth="1"/>
    <col min="5121" max="5121" width="7" customWidth="1"/>
    <col min="5122" max="5122" width="37.28515625" customWidth="1"/>
    <col min="5123" max="5123" width="13.28515625" customWidth="1"/>
    <col min="5124" max="5124" width="14.140625" customWidth="1"/>
    <col min="5125" max="5125" width="12.5703125" customWidth="1"/>
    <col min="5126" max="5126" width="13.42578125" customWidth="1"/>
    <col min="5127" max="5130" width="13.7109375" customWidth="1"/>
    <col min="5131" max="5131" width="14.140625" customWidth="1"/>
    <col min="5132" max="5132" width="13.7109375" customWidth="1"/>
    <col min="5133" max="5133" width="9" customWidth="1"/>
    <col min="5134" max="5141" width="14.7109375" customWidth="1"/>
    <col min="5142" max="5142" width="14.85546875" customWidth="1"/>
    <col min="5143" max="5155" width="14.7109375" customWidth="1"/>
    <col min="5157" max="5157" width="14.7109375" customWidth="1"/>
    <col min="5159" max="5162" width="14.7109375" customWidth="1"/>
    <col min="5163" max="5163" width="14.85546875" customWidth="1"/>
    <col min="5164" max="5167" width="14.7109375" customWidth="1"/>
    <col min="5169" max="5170" width="14.7109375" customWidth="1"/>
    <col min="5172" max="5173" width="14.7109375" customWidth="1"/>
    <col min="5174" max="5174" width="14.5703125" customWidth="1"/>
    <col min="5175" max="5177" width="14.7109375" customWidth="1"/>
    <col min="5180" max="5180" width="14.7109375" customWidth="1"/>
    <col min="5181" max="5181" width="14.85546875" customWidth="1"/>
    <col min="5182" max="5184" width="14.7109375" customWidth="1"/>
    <col min="5186" max="5186" width="14.85546875" customWidth="1"/>
    <col min="5187" max="5188" width="14.7109375" customWidth="1"/>
    <col min="5189" max="5189" width="16.5703125" customWidth="1"/>
    <col min="5190" max="5191" width="14.7109375" customWidth="1"/>
    <col min="5193" max="5198" width="14.7109375" customWidth="1"/>
    <col min="5200" max="5200" width="14.85546875" customWidth="1"/>
    <col min="5201" max="5205" width="14.7109375" customWidth="1"/>
    <col min="5207" max="5211" width="14.7109375" customWidth="1"/>
    <col min="5212" max="5212" width="14.5703125" customWidth="1"/>
    <col min="5214" max="5215" width="14.7109375" customWidth="1"/>
    <col min="5216" max="5216" width="14.85546875" customWidth="1"/>
    <col min="5217" max="5217" width="14.7109375" customWidth="1"/>
    <col min="5221" max="5223" width="14.7109375" customWidth="1"/>
    <col min="5377" max="5377" width="7" customWidth="1"/>
    <col min="5378" max="5378" width="37.28515625" customWidth="1"/>
    <col min="5379" max="5379" width="13.28515625" customWidth="1"/>
    <col min="5380" max="5380" width="14.140625" customWidth="1"/>
    <col min="5381" max="5381" width="12.5703125" customWidth="1"/>
    <col min="5382" max="5382" width="13.42578125" customWidth="1"/>
    <col min="5383" max="5386" width="13.7109375" customWidth="1"/>
    <col min="5387" max="5387" width="14.140625" customWidth="1"/>
    <col min="5388" max="5388" width="13.7109375" customWidth="1"/>
    <col min="5389" max="5389" width="9" customWidth="1"/>
    <col min="5390" max="5397" width="14.7109375" customWidth="1"/>
    <col min="5398" max="5398" width="14.85546875" customWidth="1"/>
    <col min="5399" max="5411" width="14.7109375" customWidth="1"/>
    <col min="5413" max="5413" width="14.7109375" customWidth="1"/>
    <col min="5415" max="5418" width="14.7109375" customWidth="1"/>
    <col min="5419" max="5419" width="14.85546875" customWidth="1"/>
    <col min="5420" max="5423" width="14.7109375" customWidth="1"/>
    <col min="5425" max="5426" width="14.7109375" customWidth="1"/>
    <col min="5428" max="5429" width="14.7109375" customWidth="1"/>
    <col min="5430" max="5430" width="14.5703125" customWidth="1"/>
    <col min="5431" max="5433" width="14.7109375" customWidth="1"/>
    <col min="5436" max="5436" width="14.7109375" customWidth="1"/>
    <col min="5437" max="5437" width="14.85546875" customWidth="1"/>
    <col min="5438" max="5440" width="14.7109375" customWidth="1"/>
    <col min="5442" max="5442" width="14.85546875" customWidth="1"/>
    <col min="5443" max="5444" width="14.7109375" customWidth="1"/>
    <col min="5445" max="5445" width="16.5703125" customWidth="1"/>
    <col min="5446" max="5447" width="14.7109375" customWidth="1"/>
    <col min="5449" max="5454" width="14.7109375" customWidth="1"/>
    <col min="5456" max="5456" width="14.85546875" customWidth="1"/>
    <col min="5457" max="5461" width="14.7109375" customWidth="1"/>
    <col min="5463" max="5467" width="14.7109375" customWidth="1"/>
    <col min="5468" max="5468" width="14.5703125" customWidth="1"/>
    <col min="5470" max="5471" width="14.7109375" customWidth="1"/>
    <col min="5472" max="5472" width="14.85546875" customWidth="1"/>
    <col min="5473" max="5473" width="14.7109375" customWidth="1"/>
    <col min="5477" max="5479" width="14.7109375" customWidth="1"/>
    <col min="5633" max="5633" width="7" customWidth="1"/>
    <col min="5634" max="5634" width="37.28515625" customWidth="1"/>
    <col min="5635" max="5635" width="13.28515625" customWidth="1"/>
    <col min="5636" max="5636" width="14.140625" customWidth="1"/>
    <col min="5637" max="5637" width="12.5703125" customWidth="1"/>
    <col min="5638" max="5638" width="13.42578125" customWidth="1"/>
    <col min="5639" max="5642" width="13.7109375" customWidth="1"/>
    <col min="5643" max="5643" width="14.140625" customWidth="1"/>
    <col min="5644" max="5644" width="13.7109375" customWidth="1"/>
    <col min="5645" max="5645" width="9" customWidth="1"/>
    <col min="5646" max="5653" width="14.7109375" customWidth="1"/>
    <col min="5654" max="5654" width="14.85546875" customWidth="1"/>
    <col min="5655" max="5667" width="14.7109375" customWidth="1"/>
    <col min="5669" max="5669" width="14.7109375" customWidth="1"/>
    <col min="5671" max="5674" width="14.7109375" customWidth="1"/>
    <col min="5675" max="5675" width="14.85546875" customWidth="1"/>
    <col min="5676" max="5679" width="14.7109375" customWidth="1"/>
    <col min="5681" max="5682" width="14.7109375" customWidth="1"/>
    <col min="5684" max="5685" width="14.7109375" customWidth="1"/>
    <col min="5686" max="5686" width="14.5703125" customWidth="1"/>
    <col min="5687" max="5689" width="14.7109375" customWidth="1"/>
    <col min="5692" max="5692" width="14.7109375" customWidth="1"/>
    <col min="5693" max="5693" width="14.85546875" customWidth="1"/>
    <col min="5694" max="5696" width="14.7109375" customWidth="1"/>
    <col min="5698" max="5698" width="14.85546875" customWidth="1"/>
    <col min="5699" max="5700" width="14.7109375" customWidth="1"/>
    <col min="5701" max="5701" width="16.5703125" customWidth="1"/>
    <col min="5702" max="5703" width="14.7109375" customWidth="1"/>
    <col min="5705" max="5710" width="14.7109375" customWidth="1"/>
    <col min="5712" max="5712" width="14.85546875" customWidth="1"/>
    <col min="5713" max="5717" width="14.7109375" customWidth="1"/>
    <col min="5719" max="5723" width="14.7109375" customWidth="1"/>
    <col min="5724" max="5724" width="14.5703125" customWidth="1"/>
    <col min="5726" max="5727" width="14.7109375" customWidth="1"/>
    <col min="5728" max="5728" width="14.85546875" customWidth="1"/>
    <col min="5729" max="5729" width="14.7109375" customWidth="1"/>
    <col min="5733" max="5735" width="14.7109375" customWidth="1"/>
    <col min="5889" max="5889" width="7" customWidth="1"/>
    <col min="5890" max="5890" width="37.28515625" customWidth="1"/>
    <col min="5891" max="5891" width="13.28515625" customWidth="1"/>
    <col min="5892" max="5892" width="14.140625" customWidth="1"/>
    <col min="5893" max="5893" width="12.5703125" customWidth="1"/>
    <col min="5894" max="5894" width="13.42578125" customWidth="1"/>
    <col min="5895" max="5898" width="13.7109375" customWidth="1"/>
    <col min="5899" max="5899" width="14.140625" customWidth="1"/>
    <col min="5900" max="5900" width="13.7109375" customWidth="1"/>
    <col min="5901" max="5901" width="9" customWidth="1"/>
    <col min="5902" max="5909" width="14.7109375" customWidth="1"/>
    <col min="5910" max="5910" width="14.85546875" customWidth="1"/>
    <col min="5911" max="5923" width="14.7109375" customWidth="1"/>
    <col min="5925" max="5925" width="14.7109375" customWidth="1"/>
    <col min="5927" max="5930" width="14.7109375" customWidth="1"/>
    <col min="5931" max="5931" width="14.85546875" customWidth="1"/>
    <col min="5932" max="5935" width="14.7109375" customWidth="1"/>
    <col min="5937" max="5938" width="14.7109375" customWidth="1"/>
    <col min="5940" max="5941" width="14.7109375" customWidth="1"/>
    <col min="5942" max="5942" width="14.5703125" customWidth="1"/>
    <col min="5943" max="5945" width="14.7109375" customWidth="1"/>
    <col min="5948" max="5948" width="14.7109375" customWidth="1"/>
    <col min="5949" max="5949" width="14.85546875" customWidth="1"/>
    <col min="5950" max="5952" width="14.7109375" customWidth="1"/>
    <col min="5954" max="5954" width="14.85546875" customWidth="1"/>
    <col min="5955" max="5956" width="14.7109375" customWidth="1"/>
    <col min="5957" max="5957" width="16.5703125" customWidth="1"/>
    <col min="5958" max="5959" width="14.7109375" customWidth="1"/>
    <col min="5961" max="5966" width="14.7109375" customWidth="1"/>
    <col min="5968" max="5968" width="14.85546875" customWidth="1"/>
    <col min="5969" max="5973" width="14.7109375" customWidth="1"/>
    <col min="5975" max="5979" width="14.7109375" customWidth="1"/>
    <col min="5980" max="5980" width="14.5703125" customWidth="1"/>
    <col min="5982" max="5983" width="14.7109375" customWidth="1"/>
    <col min="5984" max="5984" width="14.85546875" customWidth="1"/>
    <col min="5985" max="5985" width="14.7109375" customWidth="1"/>
    <col min="5989" max="5991" width="14.7109375" customWidth="1"/>
    <col min="6145" max="6145" width="7" customWidth="1"/>
    <col min="6146" max="6146" width="37.28515625" customWidth="1"/>
    <col min="6147" max="6147" width="13.28515625" customWidth="1"/>
    <col min="6148" max="6148" width="14.140625" customWidth="1"/>
    <col min="6149" max="6149" width="12.5703125" customWidth="1"/>
    <col min="6150" max="6150" width="13.42578125" customWidth="1"/>
    <col min="6151" max="6154" width="13.7109375" customWidth="1"/>
    <col min="6155" max="6155" width="14.140625" customWidth="1"/>
    <col min="6156" max="6156" width="13.7109375" customWidth="1"/>
    <col min="6157" max="6157" width="9" customWidth="1"/>
    <col min="6158" max="6165" width="14.7109375" customWidth="1"/>
    <col min="6166" max="6166" width="14.85546875" customWidth="1"/>
    <col min="6167" max="6179" width="14.7109375" customWidth="1"/>
    <col min="6181" max="6181" width="14.7109375" customWidth="1"/>
    <col min="6183" max="6186" width="14.7109375" customWidth="1"/>
    <col min="6187" max="6187" width="14.85546875" customWidth="1"/>
    <col min="6188" max="6191" width="14.7109375" customWidth="1"/>
    <col min="6193" max="6194" width="14.7109375" customWidth="1"/>
    <col min="6196" max="6197" width="14.7109375" customWidth="1"/>
    <col min="6198" max="6198" width="14.5703125" customWidth="1"/>
    <col min="6199" max="6201" width="14.7109375" customWidth="1"/>
    <col min="6204" max="6204" width="14.7109375" customWidth="1"/>
    <col min="6205" max="6205" width="14.85546875" customWidth="1"/>
    <col min="6206" max="6208" width="14.7109375" customWidth="1"/>
    <col min="6210" max="6210" width="14.85546875" customWidth="1"/>
    <col min="6211" max="6212" width="14.7109375" customWidth="1"/>
    <col min="6213" max="6213" width="16.5703125" customWidth="1"/>
    <col min="6214" max="6215" width="14.7109375" customWidth="1"/>
    <col min="6217" max="6222" width="14.7109375" customWidth="1"/>
    <col min="6224" max="6224" width="14.85546875" customWidth="1"/>
    <col min="6225" max="6229" width="14.7109375" customWidth="1"/>
    <col min="6231" max="6235" width="14.7109375" customWidth="1"/>
    <col min="6236" max="6236" width="14.5703125" customWidth="1"/>
    <col min="6238" max="6239" width="14.7109375" customWidth="1"/>
    <col min="6240" max="6240" width="14.85546875" customWidth="1"/>
    <col min="6241" max="6241" width="14.7109375" customWidth="1"/>
    <col min="6245" max="6247" width="14.7109375" customWidth="1"/>
    <col min="6401" max="6401" width="7" customWidth="1"/>
    <col min="6402" max="6402" width="37.28515625" customWidth="1"/>
    <col min="6403" max="6403" width="13.28515625" customWidth="1"/>
    <col min="6404" max="6404" width="14.140625" customWidth="1"/>
    <col min="6405" max="6405" width="12.5703125" customWidth="1"/>
    <col min="6406" max="6406" width="13.42578125" customWidth="1"/>
    <col min="6407" max="6410" width="13.7109375" customWidth="1"/>
    <col min="6411" max="6411" width="14.140625" customWidth="1"/>
    <col min="6412" max="6412" width="13.7109375" customWidth="1"/>
    <col min="6413" max="6413" width="9" customWidth="1"/>
    <col min="6414" max="6421" width="14.7109375" customWidth="1"/>
    <col min="6422" max="6422" width="14.85546875" customWidth="1"/>
    <col min="6423" max="6435" width="14.7109375" customWidth="1"/>
    <col min="6437" max="6437" width="14.7109375" customWidth="1"/>
    <col min="6439" max="6442" width="14.7109375" customWidth="1"/>
    <col min="6443" max="6443" width="14.85546875" customWidth="1"/>
    <col min="6444" max="6447" width="14.7109375" customWidth="1"/>
    <col min="6449" max="6450" width="14.7109375" customWidth="1"/>
    <col min="6452" max="6453" width="14.7109375" customWidth="1"/>
    <col min="6454" max="6454" width="14.5703125" customWidth="1"/>
    <col min="6455" max="6457" width="14.7109375" customWidth="1"/>
    <col min="6460" max="6460" width="14.7109375" customWidth="1"/>
    <col min="6461" max="6461" width="14.85546875" customWidth="1"/>
    <col min="6462" max="6464" width="14.7109375" customWidth="1"/>
    <col min="6466" max="6466" width="14.85546875" customWidth="1"/>
    <col min="6467" max="6468" width="14.7109375" customWidth="1"/>
    <col min="6469" max="6469" width="16.5703125" customWidth="1"/>
    <col min="6470" max="6471" width="14.7109375" customWidth="1"/>
    <col min="6473" max="6478" width="14.7109375" customWidth="1"/>
    <col min="6480" max="6480" width="14.85546875" customWidth="1"/>
    <col min="6481" max="6485" width="14.7109375" customWidth="1"/>
    <col min="6487" max="6491" width="14.7109375" customWidth="1"/>
    <col min="6492" max="6492" width="14.5703125" customWidth="1"/>
    <col min="6494" max="6495" width="14.7109375" customWidth="1"/>
    <col min="6496" max="6496" width="14.85546875" customWidth="1"/>
    <col min="6497" max="6497" width="14.7109375" customWidth="1"/>
    <col min="6501" max="6503" width="14.7109375" customWidth="1"/>
    <col min="6657" max="6657" width="7" customWidth="1"/>
    <col min="6658" max="6658" width="37.28515625" customWidth="1"/>
    <col min="6659" max="6659" width="13.28515625" customWidth="1"/>
    <col min="6660" max="6660" width="14.140625" customWidth="1"/>
    <col min="6661" max="6661" width="12.5703125" customWidth="1"/>
    <col min="6662" max="6662" width="13.42578125" customWidth="1"/>
    <col min="6663" max="6666" width="13.7109375" customWidth="1"/>
    <col min="6667" max="6667" width="14.140625" customWidth="1"/>
    <col min="6668" max="6668" width="13.7109375" customWidth="1"/>
    <col min="6669" max="6669" width="9" customWidth="1"/>
    <col min="6670" max="6677" width="14.7109375" customWidth="1"/>
    <col min="6678" max="6678" width="14.85546875" customWidth="1"/>
    <col min="6679" max="6691" width="14.7109375" customWidth="1"/>
    <col min="6693" max="6693" width="14.7109375" customWidth="1"/>
    <col min="6695" max="6698" width="14.7109375" customWidth="1"/>
    <col min="6699" max="6699" width="14.85546875" customWidth="1"/>
    <col min="6700" max="6703" width="14.7109375" customWidth="1"/>
    <col min="6705" max="6706" width="14.7109375" customWidth="1"/>
    <col min="6708" max="6709" width="14.7109375" customWidth="1"/>
    <col min="6710" max="6710" width="14.5703125" customWidth="1"/>
    <col min="6711" max="6713" width="14.7109375" customWidth="1"/>
    <col min="6716" max="6716" width="14.7109375" customWidth="1"/>
    <col min="6717" max="6717" width="14.85546875" customWidth="1"/>
    <col min="6718" max="6720" width="14.7109375" customWidth="1"/>
    <col min="6722" max="6722" width="14.85546875" customWidth="1"/>
    <col min="6723" max="6724" width="14.7109375" customWidth="1"/>
    <col min="6725" max="6725" width="16.5703125" customWidth="1"/>
    <col min="6726" max="6727" width="14.7109375" customWidth="1"/>
    <col min="6729" max="6734" width="14.7109375" customWidth="1"/>
    <col min="6736" max="6736" width="14.85546875" customWidth="1"/>
    <col min="6737" max="6741" width="14.7109375" customWidth="1"/>
    <col min="6743" max="6747" width="14.7109375" customWidth="1"/>
    <col min="6748" max="6748" width="14.5703125" customWidth="1"/>
    <col min="6750" max="6751" width="14.7109375" customWidth="1"/>
    <col min="6752" max="6752" width="14.85546875" customWidth="1"/>
    <col min="6753" max="6753" width="14.7109375" customWidth="1"/>
    <col min="6757" max="6759" width="14.7109375" customWidth="1"/>
    <col min="6913" max="6913" width="7" customWidth="1"/>
    <col min="6914" max="6914" width="37.28515625" customWidth="1"/>
    <col min="6915" max="6915" width="13.28515625" customWidth="1"/>
    <col min="6916" max="6916" width="14.140625" customWidth="1"/>
    <col min="6917" max="6917" width="12.5703125" customWidth="1"/>
    <col min="6918" max="6918" width="13.42578125" customWidth="1"/>
    <col min="6919" max="6922" width="13.7109375" customWidth="1"/>
    <col min="6923" max="6923" width="14.140625" customWidth="1"/>
    <col min="6924" max="6924" width="13.7109375" customWidth="1"/>
    <col min="6925" max="6925" width="9" customWidth="1"/>
    <col min="6926" max="6933" width="14.7109375" customWidth="1"/>
    <col min="6934" max="6934" width="14.85546875" customWidth="1"/>
    <col min="6935" max="6947" width="14.7109375" customWidth="1"/>
    <col min="6949" max="6949" width="14.7109375" customWidth="1"/>
    <col min="6951" max="6954" width="14.7109375" customWidth="1"/>
    <col min="6955" max="6955" width="14.85546875" customWidth="1"/>
    <col min="6956" max="6959" width="14.7109375" customWidth="1"/>
    <col min="6961" max="6962" width="14.7109375" customWidth="1"/>
    <col min="6964" max="6965" width="14.7109375" customWidth="1"/>
    <col min="6966" max="6966" width="14.5703125" customWidth="1"/>
    <col min="6967" max="6969" width="14.7109375" customWidth="1"/>
    <col min="6972" max="6972" width="14.7109375" customWidth="1"/>
    <col min="6973" max="6973" width="14.85546875" customWidth="1"/>
    <col min="6974" max="6976" width="14.7109375" customWidth="1"/>
    <col min="6978" max="6978" width="14.85546875" customWidth="1"/>
    <col min="6979" max="6980" width="14.7109375" customWidth="1"/>
    <col min="6981" max="6981" width="16.5703125" customWidth="1"/>
    <col min="6982" max="6983" width="14.7109375" customWidth="1"/>
    <col min="6985" max="6990" width="14.7109375" customWidth="1"/>
    <col min="6992" max="6992" width="14.85546875" customWidth="1"/>
    <col min="6993" max="6997" width="14.7109375" customWidth="1"/>
    <col min="6999" max="7003" width="14.7109375" customWidth="1"/>
    <col min="7004" max="7004" width="14.5703125" customWidth="1"/>
    <col min="7006" max="7007" width="14.7109375" customWidth="1"/>
    <col min="7008" max="7008" width="14.85546875" customWidth="1"/>
    <col min="7009" max="7009" width="14.7109375" customWidth="1"/>
    <col min="7013" max="7015" width="14.7109375" customWidth="1"/>
    <col min="7169" max="7169" width="7" customWidth="1"/>
    <col min="7170" max="7170" width="37.28515625" customWidth="1"/>
    <col min="7171" max="7171" width="13.28515625" customWidth="1"/>
    <col min="7172" max="7172" width="14.140625" customWidth="1"/>
    <col min="7173" max="7173" width="12.5703125" customWidth="1"/>
    <col min="7174" max="7174" width="13.42578125" customWidth="1"/>
    <col min="7175" max="7178" width="13.7109375" customWidth="1"/>
    <col min="7179" max="7179" width="14.140625" customWidth="1"/>
    <col min="7180" max="7180" width="13.7109375" customWidth="1"/>
    <col min="7181" max="7181" width="9" customWidth="1"/>
    <col min="7182" max="7189" width="14.7109375" customWidth="1"/>
    <col min="7190" max="7190" width="14.85546875" customWidth="1"/>
    <col min="7191" max="7203" width="14.7109375" customWidth="1"/>
    <col min="7205" max="7205" width="14.7109375" customWidth="1"/>
    <col min="7207" max="7210" width="14.7109375" customWidth="1"/>
    <col min="7211" max="7211" width="14.85546875" customWidth="1"/>
    <col min="7212" max="7215" width="14.7109375" customWidth="1"/>
    <col min="7217" max="7218" width="14.7109375" customWidth="1"/>
    <col min="7220" max="7221" width="14.7109375" customWidth="1"/>
    <col min="7222" max="7222" width="14.5703125" customWidth="1"/>
    <col min="7223" max="7225" width="14.7109375" customWidth="1"/>
    <col min="7228" max="7228" width="14.7109375" customWidth="1"/>
    <col min="7229" max="7229" width="14.85546875" customWidth="1"/>
    <col min="7230" max="7232" width="14.7109375" customWidth="1"/>
    <col min="7234" max="7234" width="14.85546875" customWidth="1"/>
    <col min="7235" max="7236" width="14.7109375" customWidth="1"/>
    <col min="7237" max="7237" width="16.5703125" customWidth="1"/>
    <col min="7238" max="7239" width="14.7109375" customWidth="1"/>
    <col min="7241" max="7246" width="14.7109375" customWidth="1"/>
    <col min="7248" max="7248" width="14.85546875" customWidth="1"/>
    <col min="7249" max="7253" width="14.7109375" customWidth="1"/>
    <col min="7255" max="7259" width="14.7109375" customWidth="1"/>
    <col min="7260" max="7260" width="14.5703125" customWidth="1"/>
    <col min="7262" max="7263" width="14.7109375" customWidth="1"/>
    <col min="7264" max="7264" width="14.85546875" customWidth="1"/>
    <col min="7265" max="7265" width="14.7109375" customWidth="1"/>
    <col min="7269" max="7271" width="14.7109375" customWidth="1"/>
    <col min="7425" max="7425" width="7" customWidth="1"/>
    <col min="7426" max="7426" width="37.28515625" customWidth="1"/>
    <col min="7427" max="7427" width="13.28515625" customWidth="1"/>
    <col min="7428" max="7428" width="14.140625" customWidth="1"/>
    <col min="7429" max="7429" width="12.5703125" customWidth="1"/>
    <col min="7430" max="7430" width="13.42578125" customWidth="1"/>
    <col min="7431" max="7434" width="13.7109375" customWidth="1"/>
    <col min="7435" max="7435" width="14.140625" customWidth="1"/>
    <col min="7436" max="7436" width="13.7109375" customWidth="1"/>
    <col min="7437" max="7437" width="9" customWidth="1"/>
    <col min="7438" max="7445" width="14.7109375" customWidth="1"/>
    <col min="7446" max="7446" width="14.85546875" customWidth="1"/>
    <col min="7447" max="7459" width="14.7109375" customWidth="1"/>
    <col min="7461" max="7461" width="14.7109375" customWidth="1"/>
    <col min="7463" max="7466" width="14.7109375" customWidth="1"/>
    <col min="7467" max="7467" width="14.85546875" customWidth="1"/>
    <col min="7468" max="7471" width="14.7109375" customWidth="1"/>
    <col min="7473" max="7474" width="14.7109375" customWidth="1"/>
    <col min="7476" max="7477" width="14.7109375" customWidth="1"/>
    <col min="7478" max="7478" width="14.5703125" customWidth="1"/>
    <col min="7479" max="7481" width="14.7109375" customWidth="1"/>
    <col min="7484" max="7484" width="14.7109375" customWidth="1"/>
    <col min="7485" max="7485" width="14.85546875" customWidth="1"/>
    <col min="7486" max="7488" width="14.7109375" customWidth="1"/>
    <col min="7490" max="7490" width="14.85546875" customWidth="1"/>
    <col min="7491" max="7492" width="14.7109375" customWidth="1"/>
    <col min="7493" max="7493" width="16.5703125" customWidth="1"/>
    <col min="7494" max="7495" width="14.7109375" customWidth="1"/>
    <col min="7497" max="7502" width="14.7109375" customWidth="1"/>
    <col min="7504" max="7504" width="14.85546875" customWidth="1"/>
    <col min="7505" max="7509" width="14.7109375" customWidth="1"/>
    <col min="7511" max="7515" width="14.7109375" customWidth="1"/>
    <col min="7516" max="7516" width="14.5703125" customWidth="1"/>
    <col min="7518" max="7519" width="14.7109375" customWidth="1"/>
    <col min="7520" max="7520" width="14.85546875" customWidth="1"/>
    <col min="7521" max="7521" width="14.7109375" customWidth="1"/>
    <col min="7525" max="7527" width="14.7109375" customWidth="1"/>
    <col min="7681" max="7681" width="7" customWidth="1"/>
    <col min="7682" max="7682" width="37.28515625" customWidth="1"/>
    <col min="7683" max="7683" width="13.28515625" customWidth="1"/>
    <col min="7684" max="7684" width="14.140625" customWidth="1"/>
    <col min="7685" max="7685" width="12.5703125" customWidth="1"/>
    <col min="7686" max="7686" width="13.42578125" customWidth="1"/>
    <col min="7687" max="7690" width="13.7109375" customWidth="1"/>
    <col min="7691" max="7691" width="14.140625" customWidth="1"/>
    <col min="7692" max="7692" width="13.7109375" customWidth="1"/>
    <col min="7693" max="7693" width="9" customWidth="1"/>
    <col min="7694" max="7701" width="14.7109375" customWidth="1"/>
    <col min="7702" max="7702" width="14.85546875" customWidth="1"/>
    <col min="7703" max="7715" width="14.7109375" customWidth="1"/>
    <col min="7717" max="7717" width="14.7109375" customWidth="1"/>
    <col min="7719" max="7722" width="14.7109375" customWidth="1"/>
    <col min="7723" max="7723" width="14.85546875" customWidth="1"/>
    <col min="7724" max="7727" width="14.7109375" customWidth="1"/>
    <col min="7729" max="7730" width="14.7109375" customWidth="1"/>
    <col min="7732" max="7733" width="14.7109375" customWidth="1"/>
    <col min="7734" max="7734" width="14.5703125" customWidth="1"/>
    <col min="7735" max="7737" width="14.7109375" customWidth="1"/>
    <col min="7740" max="7740" width="14.7109375" customWidth="1"/>
    <col min="7741" max="7741" width="14.85546875" customWidth="1"/>
    <col min="7742" max="7744" width="14.7109375" customWidth="1"/>
    <col min="7746" max="7746" width="14.85546875" customWidth="1"/>
    <col min="7747" max="7748" width="14.7109375" customWidth="1"/>
    <col min="7749" max="7749" width="16.5703125" customWidth="1"/>
    <col min="7750" max="7751" width="14.7109375" customWidth="1"/>
    <col min="7753" max="7758" width="14.7109375" customWidth="1"/>
    <col min="7760" max="7760" width="14.85546875" customWidth="1"/>
    <col min="7761" max="7765" width="14.7109375" customWidth="1"/>
    <col min="7767" max="7771" width="14.7109375" customWidth="1"/>
    <col min="7772" max="7772" width="14.5703125" customWidth="1"/>
    <col min="7774" max="7775" width="14.7109375" customWidth="1"/>
    <col min="7776" max="7776" width="14.85546875" customWidth="1"/>
    <col min="7777" max="7777" width="14.7109375" customWidth="1"/>
    <col min="7781" max="7783" width="14.7109375" customWidth="1"/>
    <col min="7937" max="7937" width="7" customWidth="1"/>
    <col min="7938" max="7938" width="37.28515625" customWidth="1"/>
    <col min="7939" max="7939" width="13.28515625" customWidth="1"/>
    <col min="7940" max="7940" width="14.140625" customWidth="1"/>
    <col min="7941" max="7941" width="12.5703125" customWidth="1"/>
    <col min="7942" max="7942" width="13.42578125" customWidth="1"/>
    <col min="7943" max="7946" width="13.7109375" customWidth="1"/>
    <col min="7947" max="7947" width="14.140625" customWidth="1"/>
    <col min="7948" max="7948" width="13.7109375" customWidth="1"/>
    <col min="7949" max="7949" width="9" customWidth="1"/>
    <col min="7950" max="7957" width="14.7109375" customWidth="1"/>
    <col min="7958" max="7958" width="14.85546875" customWidth="1"/>
    <col min="7959" max="7971" width="14.7109375" customWidth="1"/>
    <col min="7973" max="7973" width="14.7109375" customWidth="1"/>
    <col min="7975" max="7978" width="14.7109375" customWidth="1"/>
    <col min="7979" max="7979" width="14.85546875" customWidth="1"/>
    <col min="7980" max="7983" width="14.7109375" customWidth="1"/>
    <col min="7985" max="7986" width="14.7109375" customWidth="1"/>
    <col min="7988" max="7989" width="14.7109375" customWidth="1"/>
    <col min="7990" max="7990" width="14.5703125" customWidth="1"/>
    <col min="7991" max="7993" width="14.7109375" customWidth="1"/>
    <col min="7996" max="7996" width="14.7109375" customWidth="1"/>
    <col min="7997" max="7997" width="14.85546875" customWidth="1"/>
    <col min="7998" max="8000" width="14.7109375" customWidth="1"/>
    <col min="8002" max="8002" width="14.85546875" customWidth="1"/>
    <col min="8003" max="8004" width="14.7109375" customWidth="1"/>
    <col min="8005" max="8005" width="16.5703125" customWidth="1"/>
    <col min="8006" max="8007" width="14.7109375" customWidth="1"/>
    <col min="8009" max="8014" width="14.7109375" customWidth="1"/>
    <col min="8016" max="8016" width="14.85546875" customWidth="1"/>
    <col min="8017" max="8021" width="14.7109375" customWidth="1"/>
    <col min="8023" max="8027" width="14.7109375" customWidth="1"/>
    <col min="8028" max="8028" width="14.5703125" customWidth="1"/>
    <col min="8030" max="8031" width="14.7109375" customWidth="1"/>
    <col min="8032" max="8032" width="14.85546875" customWidth="1"/>
    <col min="8033" max="8033" width="14.7109375" customWidth="1"/>
    <col min="8037" max="8039" width="14.7109375" customWidth="1"/>
    <col min="8193" max="8193" width="7" customWidth="1"/>
    <col min="8194" max="8194" width="37.28515625" customWidth="1"/>
    <col min="8195" max="8195" width="13.28515625" customWidth="1"/>
    <col min="8196" max="8196" width="14.140625" customWidth="1"/>
    <col min="8197" max="8197" width="12.5703125" customWidth="1"/>
    <col min="8198" max="8198" width="13.42578125" customWidth="1"/>
    <col min="8199" max="8202" width="13.7109375" customWidth="1"/>
    <col min="8203" max="8203" width="14.140625" customWidth="1"/>
    <col min="8204" max="8204" width="13.7109375" customWidth="1"/>
    <col min="8205" max="8205" width="9" customWidth="1"/>
    <col min="8206" max="8213" width="14.7109375" customWidth="1"/>
    <col min="8214" max="8214" width="14.85546875" customWidth="1"/>
    <col min="8215" max="8227" width="14.7109375" customWidth="1"/>
    <col min="8229" max="8229" width="14.7109375" customWidth="1"/>
    <col min="8231" max="8234" width="14.7109375" customWidth="1"/>
    <col min="8235" max="8235" width="14.85546875" customWidth="1"/>
    <col min="8236" max="8239" width="14.7109375" customWidth="1"/>
    <col min="8241" max="8242" width="14.7109375" customWidth="1"/>
    <col min="8244" max="8245" width="14.7109375" customWidth="1"/>
    <col min="8246" max="8246" width="14.5703125" customWidth="1"/>
    <col min="8247" max="8249" width="14.7109375" customWidth="1"/>
    <col min="8252" max="8252" width="14.7109375" customWidth="1"/>
    <col min="8253" max="8253" width="14.85546875" customWidth="1"/>
    <col min="8254" max="8256" width="14.7109375" customWidth="1"/>
    <col min="8258" max="8258" width="14.85546875" customWidth="1"/>
    <col min="8259" max="8260" width="14.7109375" customWidth="1"/>
    <col min="8261" max="8261" width="16.5703125" customWidth="1"/>
    <col min="8262" max="8263" width="14.7109375" customWidth="1"/>
    <col min="8265" max="8270" width="14.7109375" customWidth="1"/>
    <col min="8272" max="8272" width="14.85546875" customWidth="1"/>
    <col min="8273" max="8277" width="14.7109375" customWidth="1"/>
    <col min="8279" max="8283" width="14.7109375" customWidth="1"/>
    <col min="8284" max="8284" width="14.5703125" customWidth="1"/>
    <col min="8286" max="8287" width="14.7109375" customWidth="1"/>
    <col min="8288" max="8288" width="14.85546875" customWidth="1"/>
    <col min="8289" max="8289" width="14.7109375" customWidth="1"/>
    <col min="8293" max="8295" width="14.7109375" customWidth="1"/>
    <col min="8449" max="8449" width="7" customWidth="1"/>
    <col min="8450" max="8450" width="37.28515625" customWidth="1"/>
    <col min="8451" max="8451" width="13.28515625" customWidth="1"/>
    <col min="8452" max="8452" width="14.140625" customWidth="1"/>
    <col min="8453" max="8453" width="12.5703125" customWidth="1"/>
    <col min="8454" max="8454" width="13.42578125" customWidth="1"/>
    <col min="8455" max="8458" width="13.7109375" customWidth="1"/>
    <col min="8459" max="8459" width="14.140625" customWidth="1"/>
    <col min="8460" max="8460" width="13.7109375" customWidth="1"/>
    <col min="8461" max="8461" width="9" customWidth="1"/>
    <col min="8462" max="8469" width="14.7109375" customWidth="1"/>
    <col min="8470" max="8470" width="14.85546875" customWidth="1"/>
    <col min="8471" max="8483" width="14.7109375" customWidth="1"/>
    <col min="8485" max="8485" width="14.7109375" customWidth="1"/>
    <col min="8487" max="8490" width="14.7109375" customWidth="1"/>
    <col min="8491" max="8491" width="14.85546875" customWidth="1"/>
    <col min="8492" max="8495" width="14.7109375" customWidth="1"/>
    <col min="8497" max="8498" width="14.7109375" customWidth="1"/>
    <col min="8500" max="8501" width="14.7109375" customWidth="1"/>
    <col min="8502" max="8502" width="14.5703125" customWidth="1"/>
    <col min="8503" max="8505" width="14.7109375" customWidth="1"/>
    <col min="8508" max="8508" width="14.7109375" customWidth="1"/>
    <col min="8509" max="8509" width="14.85546875" customWidth="1"/>
    <col min="8510" max="8512" width="14.7109375" customWidth="1"/>
    <col min="8514" max="8514" width="14.85546875" customWidth="1"/>
    <col min="8515" max="8516" width="14.7109375" customWidth="1"/>
    <col min="8517" max="8517" width="16.5703125" customWidth="1"/>
    <col min="8518" max="8519" width="14.7109375" customWidth="1"/>
    <col min="8521" max="8526" width="14.7109375" customWidth="1"/>
    <col min="8528" max="8528" width="14.85546875" customWidth="1"/>
    <col min="8529" max="8533" width="14.7109375" customWidth="1"/>
    <col min="8535" max="8539" width="14.7109375" customWidth="1"/>
    <col min="8540" max="8540" width="14.5703125" customWidth="1"/>
    <col min="8542" max="8543" width="14.7109375" customWidth="1"/>
    <col min="8544" max="8544" width="14.85546875" customWidth="1"/>
    <col min="8545" max="8545" width="14.7109375" customWidth="1"/>
    <col min="8549" max="8551" width="14.7109375" customWidth="1"/>
    <col min="8705" max="8705" width="7" customWidth="1"/>
    <col min="8706" max="8706" width="37.28515625" customWidth="1"/>
    <col min="8707" max="8707" width="13.28515625" customWidth="1"/>
    <col min="8708" max="8708" width="14.140625" customWidth="1"/>
    <col min="8709" max="8709" width="12.5703125" customWidth="1"/>
    <col min="8710" max="8710" width="13.42578125" customWidth="1"/>
    <col min="8711" max="8714" width="13.7109375" customWidth="1"/>
    <col min="8715" max="8715" width="14.140625" customWidth="1"/>
    <col min="8716" max="8716" width="13.7109375" customWidth="1"/>
    <col min="8717" max="8717" width="9" customWidth="1"/>
    <col min="8718" max="8725" width="14.7109375" customWidth="1"/>
    <col min="8726" max="8726" width="14.85546875" customWidth="1"/>
    <col min="8727" max="8739" width="14.7109375" customWidth="1"/>
    <col min="8741" max="8741" width="14.7109375" customWidth="1"/>
    <col min="8743" max="8746" width="14.7109375" customWidth="1"/>
    <col min="8747" max="8747" width="14.85546875" customWidth="1"/>
    <col min="8748" max="8751" width="14.7109375" customWidth="1"/>
    <col min="8753" max="8754" width="14.7109375" customWidth="1"/>
    <col min="8756" max="8757" width="14.7109375" customWidth="1"/>
    <col min="8758" max="8758" width="14.5703125" customWidth="1"/>
    <col min="8759" max="8761" width="14.7109375" customWidth="1"/>
    <col min="8764" max="8764" width="14.7109375" customWidth="1"/>
    <col min="8765" max="8765" width="14.85546875" customWidth="1"/>
    <col min="8766" max="8768" width="14.7109375" customWidth="1"/>
    <col min="8770" max="8770" width="14.85546875" customWidth="1"/>
    <col min="8771" max="8772" width="14.7109375" customWidth="1"/>
    <col min="8773" max="8773" width="16.5703125" customWidth="1"/>
    <col min="8774" max="8775" width="14.7109375" customWidth="1"/>
    <col min="8777" max="8782" width="14.7109375" customWidth="1"/>
    <col min="8784" max="8784" width="14.85546875" customWidth="1"/>
    <col min="8785" max="8789" width="14.7109375" customWidth="1"/>
    <col min="8791" max="8795" width="14.7109375" customWidth="1"/>
    <col min="8796" max="8796" width="14.5703125" customWidth="1"/>
    <col min="8798" max="8799" width="14.7109375" customWidth="1"/>
    <col min="8800" max="8800" width="14.85546875" customWidth="1"/>
    <col min="8801" max="8801" width="14.7109375" customWidth="1"/>
    <col min="8805" max="8807" width="14.7109375" customWidth="1"/>
    <col min="8961" max="8961" width="7" customWidth="1"/>
    <col min="8962" max="8962" width="37.28515625" customWidth="1"/>
    <col min="8963" max="8963" width="13.28515625" customWidth="1"/>
    <col min="8964" max="8964" width="14.140625" customWidth="1"/>
    <col min="8965" max="8965" width="12.5703125" customWidth="1"/>
    <col min="8966" max="8966" width="13.42578125" customWidth="1"/>
    <col min="8967" max="8970" width="13.7109375" customWidth="1"/>
    <col min="8971" max="8971" width="14.140625" customWidth="1"/>
    <col min="8972" max="8972" width="13.7109375" customWidth="1"/>
    <col min="8973" max="8973" width="9" customWidth="1"/>
    <col min="8974" max="8981" width="14.7109375" customWidth="1"/>
    <col min="8982" max="8982" width="14.85546875" customWidth="1"/>
    <col min="8983" max="8995" width="14.7109375" customWidth="1"/>
    <col min="8997" max="8997" width="14.7109375" customWidth="1"/>
    <col min="8999" max="9002" width="14.7109375" customWidth="1"/>
    <col min="9003" max="9003" width="14.85546875" customWidth="1"/>
    <col min="9004" max="9007" width="14.7109375" customWidth="1"/>
    <col min="9009" max="9010" width="14.7109375" customWidth="1"/>
    <col min="9012" max="9013" width="14.7109375" customWidth="1"/>
    <col min="9014" max="9014" width="14.5703125" customWidth="1"/>
    <col min="9015" max="9017" width="14.7109375" customWidth="1"/>
    <col min="9020" max="9020" width="14.7109375" customWidth="1"/>
    <col min="9021" max="9021" width="14.85546875" customWidth="1"/>
    <col min="9022" max="9024" width="14.7109375" customWidth="1"/>
    <col min="9026" max="9026" width="14.85546875" customWidth="1"/>
    <col min="9027" max="9028" width="14.7109375" customWidth="1"/>
    <col min="9029" max="9029" width="16.5703125" customWidth="1"/>
    <col min="9030" max="9031" width="14.7109375" customWidth="1"/>
    <col min="9033" max="9038" width="14.7109375" customWidth="1"/>
    <col min="9040" max="9040" width="14.85546875" customWidth="1"/>
    <col min="9041" max="9045" width="14.7109375" customWidth="1"/>
    <col min="9047" max="9051" width="14.7109375" customWidth="1"/>
    <col min="9052" max="9052" width="14.5703125" customWidth="1"/>
    <col min="9054" max="9055" width="14.7109375" customWidth="1"/>
    <col min="9056" max="9056" width="14.85546875" customWidth="1"/>
    <col min="9057" max="9057" width="14.7109375" customWidth="1"/>
    <col min="9061" max="9063" width="14.7109375" customWidth="1"/>
    <col min="9217" max="9217" width="7" customWidth="1"/>
    <col min="9218" max="9218" width="37.28515625" customWidth="1"/>
    <col min="9219" max="9219" width="13.28515625" customWidth="1"/>
    <col min="9220" max="9220" width="14.140625" customWidth="1"/>
    <col min="9221" max="9221" width="12.5703125" customWidth="1"/>
    <col min="9222" max="9222" width="13.42578125" customWidth="1"/>
    <col min="9223" max="9226" width="13.7109375" customWidth="1"/>
    <col min="9227" max="9227" width="14.140625" customWidth="1"/>
    <col min="9228" max="9228" width="13.7109375" customWidth="1"/>
    <col min="9229" max="9229" width="9" customWidth="1"/>
    <col min="9230" max="9237" width="14.7109375" customWidth="1"/>
    <col min="9238" max="9238" width="14.85546875" customWidth="1"/>
    <col min="9239" max="9251" width="14.7109375" customWidth="1"/>
    <col min="9253" max="9253" width="14.7109375" customWidth="1"/>
    <col min="9255" max="9258" width="14.7109375" customWidth="1"/>
    <col min="9259" max="9259" width="14.85546875" customWidth="1"/>
    <col min="9260" max="9263" width="14.7109375" customWidth="1"/>
    <col min="9265" max="9266" width="14.7109375" customWidth="1"/>
    <col min="9268" max="9269" width="14.7109375" customWidth="1"/>
    <col min="9270" max="9270" width="14.5703125" customWidth="1"/>
    <col min="9271" max="9273" width="14.7109375" customWidth="1"/>
    <col min="9276" max="9276" width="14.7109375" customWidth="1"/>
    <col min="9277" max="9277" width="14.85546875" customWidth="1"/>
    <col min="9278" max="9280" width="14.7109375" customWidth="1"/>
    <col min="9282" max="9282" width="14.85546875" customWidth="1"/>
    <col min="9283" max="9284" width="14.7109375" customWidth="1"/>
    <col min="9285" max="9285" width="16.5703125" customWidth="1"/>
    <col min="9286" max="9287" width="14.7109375" customWidth="1"/>
    <col min="9289" max="9294" width="14.7109375" customWidth="1"/>
    <col min="9296" max="9296" width="14.85546875" customWidth="1"/>
    <col min="9297" max="9301" width="14.7109375" customWidth="1"/>
    <col min="9303" max="9307" width="14.7109375" customWidth="1"/>
    <col min="9308" max="9308" width="14.5703125" customWidth="1"/>
    <col min="9310" max="9311" width="14.7109375" customWidth="1"/>
    <col min="9312" max="9312" width="14.85546875" customWidth="1"/>
    <col min="9313" max="9313" width="14.7109375" customWidth="1"/>
    <col min="9317" max="9319" width="14.7109375" customWidth="1"/>
    <col min="9473" max="9473" width="7" customWidth="1"/>
    <col min="9474" max="9474" width="37.28515625" customWidth="1"/>
    <col min="9475" max="9475" width="13.28515625" customWidth="1"/>
    <col min="9476" max="9476" width="14.140625" customWidth="1"/>
    <col min="9477" max="9477" width="12.5703125" customWidth="1"/>
    <col min="9478" max="9478" width="13.42578125" customWidth="1"/>
    <col min="9479" max="9482" width="13.7109375" customWidth="1"/>
    <col min="9483" max="9483" width="14.140625" customWidth="1"/>
    <col min="9484" max="9484" width="13.7109375" customWidth="1"/>
    <col min="9485" max="9485" width="9" customWidth="1"/>
    <col min="9486" max="9493" width="14.7109375" customWidth="1"/>
    <col min="9494" max="9494" width="14.85546875" customWidth="1"/>
    <col min="9495" max="9507" width="14.7109375" customWidth="1"/>
    <col min="9509" max="9509" width="14.7109375" customWidth="1"/>
    <col min="9511" max="9514" width="14.7109375" customWidth="1"/>
    <col min="9515" max="9515" width="14.85546875" customWidth="1"/>
    <col min="9516" max="9519" width="14.7109375" customWidth="1"/>
    <col min="9521" max="9522" width="14.7109375" customWidth="1"/>
    <col min="9524" max="9525" width="14.7109375" customWidth="1"/>
    <col min="9526" max="9526" width="14.5703125" customWidth="1"/>
    <col min="9527" max="9529" width="14.7109375" customWidth="1"/>
    <col min="9532" max="9532" width="14.7109375" customWidth="1"/>
    <col min="9533" max="9533" width="14.85546875" customWidth="1"/>
    <col min="9534" max="9536" width="14.7109375" customWidth="1"/>
    <col min="9538" max="9538" width="14.85546875" customWidth="1"/>
    <col min="9539" max="9540" width="14.7109375" customWidth="1"/>
    <col min="9541" max="9541" width="16.5703125" customWidth="1"/>
    <col min="9542" max="9543" width="14.7109375" customWidth="1"/>
    <col min="9545" max="9550" width="14.7109375" customWidth="1"/>
    <col min="9552" max="9552" width="14.85546875" customWidth="1"/>
    <col min="9553" max="9557" width="14.7109375" customWidth="1"/>
    <col min="9559" max="9563" width="14.7109375" customWidth="1"/>
    <col min="9564" max="9564" width="14.5703125" customWidth="1"/>
    <col min="9566" max="9567" width="14.7109375" customWidth="1"/>
    <col min="9568" max="9568" width="14.85546875" customWidth="1"/>
    <col min="9569" max="9569" width="14.7109375" customWidth="1"/>
    <col min="9573" max="9575" width="14.7109375" customWidth="1"/>
    <col min="9729" max="9729" width="7" customWidth="1"/>
    <col min="9730" max="9730" width="37.28515625" customWidth="1"/>
    <col min="9731" max="9731" width="13.28515625" customWidth="1"/>
    <col min="9732" max="9732" width="14.140625" customWidth="1"/>
    <col min="9733" max="9733" width="12.5703125" customWidth="1"/>
    <col min="9734" max="9734" width="13.42578125" customWidth="1"/>
    <col min="9735" max="9738" width="13.7109375" customWidth="1"/>
    <col min="9739" max="9739" width="14.140625" customWidth="1"/>
    <col min="9740" max="9740" width="13.7109375" customWidth="1"/>
    <col min="9741" max="9741" width="9" customWidth="1"/>
    <col min="9742" max="9749" width="14.7109375" customWidth="1"/>
    <col min="9750" max="9750" width="14.85546875" customWidth="1"/>
    <col min="9751" max="9763" width="14.7109375" customWidth="1"/>
    <col min="9765" max="9765" width="14.7109375" customWidth="1"/>
    <col min="9767" max="9770" width="14.7109375" customWidth="1"/>
    <col min="9771" max="9771" width="14.85546875" customWidth="1"/>
    <col min="9772" max="9775" width="14.7109375" customWidth="1"/>
    <col min="9777" max="9778" width="14.7109375" customWidth="1"/>
    <col min="9780" max="9781" width="14.7109375" customWidth="1"/>
    <col min="9782" max="9782" width="14.5703125" customWidth="1"/>
    <col min="9783" max="9785" width="14.7109375" customWidth="1"/>
    <col min="9788" max="9788" width="14.7109375" customWidth="1"/>
    <col min="9789" max="9789" width="14.85546875" customWidth="1"/>
    <col min="9790" max="9792" width="14.7109375" customWidth="1"/>
    <col min="9794" max="9794" width="14.85546875" customWidth="1"/>
    <col min="9795" max="9796" width="14.7109375" customWidth="1"/>
    <col min="9797" max="9797" width="16.5703125" customWidth="1"/>
    <col min="9798" max="9799" width="14.7109375" customWidth="1"/>
    <col min="9801" max="9806" width="14.7109375" customWidth="1"/>
    <col min="9808" max="9808" width="14.85546875" customWidth="1"/>
    <col min="9809" max="9813" width="14.7109375" customWidth="1"/>
    <col min="9815" max="9819" width="14.7109375" customWidth="1"/>
    <col min="9820" max="9820" width="14.5703125" customWidth="1"/>
    <col min="9822" max="9823" width="14.7109375" customWidth="1"/>
    <col min="9824" max="9824" width="14.85546875" customWidth="1"/>
    <col min="9825" max="9825" width="14.7109375" customWidth="1"/>
    <col min="9829" max="9831" width="14.7109375" customWidth="1"/>
    <col min="9985" max="9985" width="7" customWidth="1"/>
    <col min="9986" max="9986" width="37.28515625" customWidth="1"/>
    <col min="9987" max="9987" width="13.28515625" customWidth="1"/>
    <col min="9988" max="9988" width="14.140625" customWidth="1"/>
    <col min="9989" max="9989" width="12.5703125" customWidth="1"/>
    <col min="9990" max="9990" width="13.42578125" customWidth="1"/>
    <col min="9991" max="9994" width="13.7109375" customWidth="1"/>
    <col min="9995" max="9995" width="14.140625" customWidth="1"/>
    <col min="9996" max="9996" width="13.7109375" customWidth="1"/>
    <col min="9997" max="9997" width="9" customWidth="1"/>
    <col min="9998" max="10005" width="14.7109375" customWidth="1"/>
    <col min="10006" max="10006" width="14.85546875" customWidth="1"/>
    <col min="10007" max="10019" width="14.7109375" customWidth="1"/>
    <col min="10021" max="10021" width="14.7109375" customWidth="1"/>
    <col min="10023" max="10026" width="14.7109375" customWidth="1"/>
    <col min="10027" max="10027" width="14.85546875" customWidth="1"/>
    <col min="10028" max="10031" width="14.7109375" customWidth="1"/>
    <col min="10033" max="10034" width="14.7109375" customWidth="1"/>
    <col min="10036" max="10037" width="14.7109375" customWidth="1"/>
    <col min="10038" max="10038" width="14.5703125" customWidth="1"/>
    <col min="10039" max="10041" width="14.7109375" customWidth="1"/>
    <col min="10044" max="10044" width="14.7109375" customWidth="1"/>
    <col min="10045" max="10045" width="14.85546875" customWidth="1"/>
    <col min="10046" max="10048" width="14.7109375" customWidth="1"/>
    <col min="10050" max="10050" width="14.85546875" customWidth="1"/>
    <col min="10051" max="10052" width="14.7109375" customWidth="1"/>
    <col min="10053" max="10053" width="16.5703125" customWidth="1"/>
    <col min="10054" max="10055" width="14.7109375" customWidth="1"/>
    <col min="10057" max="10062" width="14.7109375" customWidth="1"/>
    <col min="10064" max="10064" width="14.85546875" customWidth="1"/>
    <col min="10065" max="10069" width="14.7109375" customWidth="1"/>
    <col min="10071" max="10075" width="14.7109375" customWidth="1"/>
    <col min="10076" max="10076" width="14.5703125" customWidth="1"/>
    <col min="10078" max="10079" width="14.7109375" customWidth="1"/>
    <col min="10080" max="10080" width="14.85546875" customWidth="1"/>
    <col min="10081" max="10081" width="14.7109375" customWidth="1"/>
    <col min="10085" max="10087" width="14.7109375" customWidth="1"/>
    <col min="10241" max="10241" width="7" customWidth="1"/>
    <col min="10242" max="10242" width="37.28515625" customWidth="1"/>
    <col min="10243" max="10243" width="13.28515625" customWidth="1"/>
    <col min="10244" max="10244" width="14.140625" customWidth="1"/>
    <col min="10245" max="10245" width="12.5703125" customWidth="1"/>
    <col min="10246" max="10246" width="13.42578125" customWidth="1"/>
    <col min="10247" max="10250" width="13.7109375" customWidth="1"/>
    <col min="10251" max="10251" width="14.140625" customWidth="1"/>
    <col min="10252" max="10252" width="13.7109375" customWidth="1"/>
    <col min="10253" max="10253" width="9" customWidth="1"/>
    <col min="10254" max="10261" width="14.7109375" customWidth="1"/>
    <col min="10262" max="10262" width="14.85546875" customWidth="1"/>
    <col min="10263" max="10275" width="14.7109375" customWidth="1"/>
    <col min="10277" max="10277" width="14.7109375" customWidth="1"/>
    <col min="10279" max="10282" width="14.7109375" customWidth="1"/>
    <col min="10283" max="10283" width="14.85546875" customWidth="1"/>
    <col min="10284" max="10287" width="14.7109375" customWidth="1"/>
    <col min="10289" max="10290" width="14.7109375" customWidth="1"/>
    <col min="10292" max="10293" width="14.7109375" customWidth="1"/>
    <col min="10294" max="10294" width="14.5703125" customWidth="1"/>
    <col min="10295" max="10297" width="14.7109375" customWidth="1"/>
    <col min="10300" max="10300" width="14.7109375" customWidth="1"/>
    <col min="10301" max="10301" width="14.85546875" customWidth="1"/>
    <col min="10302" max="10304" width="14.7109375" customWidth="1"/>
    <col min="10306" max="10306" width="14.85546875" customWidth="1"/>
    <col min="10307" max="10308" width="14.7109375" customWidth="1"/>
    <col min="10309" max="10309" width="16.5703125" customWidth="1"/>
    <col min="10310" max="10311" width="14.7109375" customWidth="1"/>
    <col min="10313" max="10318" width="14.7109375" customWidth="1"/>
    <col min="10320" max="10320" width="14.85546875" customWidth="1"/>
    <col min="10321" max="10325" width="14.7109375" customWidth="1"/>
    <col min="10327" max="10331" width="14.7109375" customWidth="1"/>
    <col min="10332" max="10332" width="14.5703125" customWidth="1"/>
    <col min="10334" max="10335" width="14.7109375" customWidth="1"/>
    <col min="10336" max="10336" width="14.85546875" customWidth="1"/>
    <col min="10337" max="10337" width="14.7109375" customWidth="1"/>
    <col min="10341" max="10343" width="14.7109375" customWidth="1"/>
    <col min="10497" max="10497" width="7" customWidth="1"/>
    <col min="10498" max="10498" width="37.28515625" customWidth="1"/>
    <col min="10499" max="10499" width="13.28515625" customWidth="1"/>
    <col min="10500" max="10500" width="14.140625" customWidth="1"/>
    <col min="10501" max="10501" width="12.5703125" customWidth="1"/>
    <col min="10502" max="10502" width="13.42578125" customWidth="1"/>
    <col min="10503" max="10506" width="13.7109375" customWidth="1"/>
    <col min="10507" max="10507" width="14.140625" customWidth="1"/>
    <col min="10508" max="10508" width="13.7109375" customWidth="1"/>
    <col min="10509" max="10509" width="9" customWidth="1"/>
    <col min="10510" max="10517" width="14.7109375" customWidth="1"/>
    <col min="10518" max="10518" width="14.85546875" customWidth="1"/>
    <col min="10519" max="10531" width="14.7109375" customWidth="1"/>
    <col min="10533" max="10533" width="14.7109375" customWidth="1"/>
    <col min="10535" max="10538" width="14.7109375" customWidth="1"/>
    <col min="10539" max="10539" width="14.85546875" customWidth="1"/>
    <col min="10540" max="10543" width="14.7109375" customWidth="1"/>
    <col min="10545" max="10546" width="14.7109375" customWidth="1"/>
    <col min="10548" max="10549" width="14.7109375" customWidth="1"/>
    <col min="10550" max="10550" width="14.5703125" customWidth="1"/>
    <col min="10551" max="10553" width="14.7109375" customWidth="1"/>
    <col min="10556" max="10556" width="14.7109375" customWidth="1"/>
    <col min="10557" max="10557" width="14.85546875" customWidth="1"/>
    <col min="10558" max="10560" width="14.7109375" customWidth="1"/>
    <col min="10562" max="10562" width="14.85546875" customWidth="1"/>
    <col min="10563" max="10564" width="14.7109375" customWidth="1"/>
    <col min="10565" max="10565" width="16.5703125" customWidth="1"/>
    <col min="10566" max="10567" width="14.7109375" customWidth="1"/>
    <col min="10569" max="10574" width="14.7109375" customWidth="1"/>
    <col min="10576" max="10576" width="14.85546875" customWidth="1"/>
    <col min="10577" max="10581" width="14.7109375" customWidth="1"/>
    <col min="10583" max="10587" width="14.7109375" customWidth="1"/>
    <col min="10588" max="10588" width="14.5703125" customWidth="1"/>
    <col min="10590" max="10591" width="14.7109375" customWidth="1"/>
    <col min="10592" max="10592" width="14.85546875" customWidth="1"/>
    <col min="10593" max="10593" width="14.7109375" customWidth="1"/>
    <col min="10597" max="10599" width="14.7109375" customWidth="1"/>
    <col min="10753" max="10753" width="7" customWidth="1"/>
    <col min="10754" max="10754" width="37.28515625" customWidth="1"/>
    <col min="10755" max="10755" width="13.28515625" customWidth="1"/>
    <col min="10756" max="10756" width="14.140625" customWidth="1"/>
    <col min="10757" max="10757" width="12.5703125" customWidth="1"/>
    <col min="10758" max="10758" width="13.42578125" customWidth="1"/>
    <col min="10759" max="10762" width="13.7109375" customWidth="1"/>
    <col min="10763" max="10763" width="14.140625" customWidth="1"/>
    <col min="10764" max="10764" width="13.7109375" customWidth="1"/>
    <col min="10765" max="10765" width="9" customWidth="1"/>
    <col min="10766" max="10773" width="14.7109375" customWidth="1"/>
    <col min="10774" max="10774" width="14.85546875" customWidth="1"/>
    <col min="10775" max="10787" width="14.7109375" customWidth="1"/>
    <col min="10789" max="10789" width="14.7109375" customWidth="1"/>
    <col min="10791" max="10794" width="14.7109375" customWidth="1"/>
    <col min="10795" max="10795" width="14.85546875" customWidth="1"/>
    <col min="10796" max="10799" width="14.7109375" customWidth="1"/>
    <col min="10801" max="10802" width="14.7109375" customWidth="1"/>
    <col min="10804" max="10805" width="14.7109375" customWidth="1"/>
    <col min="10806" max="10806" width="14.5703125" customWidth="1"/>
    <col min="10807" max="10809" width="14.7109375" customWidth="1"/>
    <col min="10812" max="10812" width="14.7109375" customWidth="1"/>
    <col min="10813" max="10813" width="14.85546875" customWidth="1"/>
    <col min="10814" max="10816" width="14.7109375" customWidth="1"/>
    <col min="10818" max="10818" width="14.85546875" customWidth="1"/>
    <col min="10819" max="10820" width="14.7109375" customWidth="1"/>
    <col min="10821" max="10821" width="16.5703125" customWidth="1"/>
    <col min="10822" max="10823" width="14.7109375" customWidth="1"/>
    <col min="10825" max="10830" width="14.7109375" customWidth="1"/>
    <col min="10832" max="10832" width="14.85546875" customWidth="1"/>
    <col min="10833" max="10837" width="14.7109375" customWidth="1"/>
    <col min="10839" max="10843" width="14.7109375" customWidth="1"/>
    <col min="10844" max="10844" width="14.5703125" customWidth="1"/>
    <col min="10846" max="10847" width="14.7109375" customWidth="1"/>
    <col min="10848" max="10848" width="14.85546875" customWidth="1"/>
    <col min="10849" max="10849" width="14.7109375" customWidth="1"/>
    <col min="10853" max="10855" width="14.7109375" customWidth="1"/>
    <col min="11009" max="11009" width="7" customWidth="1"/>
    <col min="11010" max="11010" width="37.28515625" customWidth="1"/>
    <col min="11011" max="11011" width="13.28515625" customWidth="1"/>
    <col min="11012" max="11012" width="14.140625" customWidth="1"/>
    <col min="11013" max="11013" width="12.5703125" customWidth="1"/>
    <col min="11014" max="11014" width="13.42578125" customWidth="1"/>
    <col min="11015" max="11018" width="13.7109375" customWidth="1"/>
    <col min="11019" max="11019" width="14.140625" customWidth="1"/>
    <col min="11020" max="11020" width="13.7109375" customWidth="1"/>
    <col min="11021" max="11021" width="9" customWidth="1"/>
    <col min="11022" max="11029" width="14.7109375" customWidth="1"/>
    <col min="11030" max="11030" width="14.85546875" customWidth="1"/>
    <col min="11031" max="11043" width="14.7109375" customWidth="1"/>
    <col min="11045" max="11045" width="14.7109375" customWidth="1"/>
    <col min="11047" max="11050" width="14.7109375" customWidth="1"/>
    <col min="11051" max="11051" width="14.85546875" customWidth="1"/>
    <col min="11052" max="11055" width="14.7109375" customWidth="1"/>
    <col min="11057" max="11058" width="14.7109375" customWidth="1"/>
    <col min="11060" max="11061" width="14.7109375" customWidth="1"/>
    <col min="11062" max="11062" width="14.5703125" customWidth="1"/>
    <col min="11063" max="11065" width="14.7109375" customWidth="1"/>
    <col min="11068" max="11068" width="14.7109375" customWidth="1"/>
    <col min="11069" max="11069" width="14.85546875" customWidth="1"/>
    <col min="11070" max="11072" width="14.7109375" customWidth="1"/>
    <col min="11074" max="11074" width="14.85546875" customWidth="1"/>
    <col min="11075" max="11076" width="14.7109375" customWidth="1"/>
    <col min="11077" max="11077" width="16.5703125" customWidth="1"/>
    <col min="11078" max="11079" width="14.7109375" customWidth="1"/>
    <col min="11081" max="11086" width="14.7109375" customWidth="1"/>
    <col min="11088" max="11088" width="14.85546875" customWidth="1"/>
    <col min="11089" max="11093" width="14.7109375" customWidth="1"/>
    <col min="11095" max="11099" width="14.7109375" customWidth="1"/>
    <col min="11100" max="11100" width="14.5703125" customWidth="1"/>
    <col min="11102" max="11103" width="14.7109375" customWidth="1"/>
    <col min="11104" max="11104" width="14.85546875" customWidth="1"/>
    <col min="11105" max="11105" width="14.7109375" customWidth="1"/>
    <col min="11109" max="11111" width="14.7109375" customWidth="1"/>
    <col min="11265" max="11265" width="7" customWidth="1"/>
    <col min="11266" max="11266" width="37.28515625" customWidth="1"/>
    <col min="11267" max="11267" width="13.28515625" customWidth="1"/>
    <col min="11268" max="11268" width="14.140625" customWidth="1"/>
    <col min="11269" max="11269" width="12.5703125" customWidth="1"/>
    <col min="11270" max="11270" width="13.42578125" customWidth="1"/>
    <col min="11271" max="11274" width="13.7109375" customWidth="1"/>
    <col min="11275" max="11275" width="14.140625" customWidth="1"/>
    <col min="11276" max="11276" width="13.7109375" customWidth="1"/>
    <col min="11277" max="11277" width="9" customWidth="1"/>
    <col min="11278" max="11285" width="14.7109375" customWidth="1"/>
    <col min="11286" max="11286" width="14.85546875" customWidth="1"/>
    <col min="11287" max="11299" width="14.7109375" customWidth="1"/>
    <col min="11301" max="11301" width="14.7109375" customWidth="1"/>
    <col min="11303" max="11306" width="14.7109375" customWidth="1"/>
    <col min="11307" max="11307" width="14.85546875" customWidth="1"/>
    <col min="11308" max="11311" width="14.7109375" customWidth="1"/>
    <col min="11313" max="11314" width="14.7109375" customWidth="1"/>
    <col min="11316" max="11317" width="14.7109375" customWidth="1"/>
    <col min="11318" max="11318" width="14.5703125" customWidth="1"/>
    <col min="11319" max="11321" width="14.7109375" customWidth="1"/>
    <col min="11324" max="11324" width="14.7109375" customWidth="1"/>
    <col min="11325" max="11325" width="14.85546875" customWidth="1"/>
    <col min="11326" max="11328" width="14.7109375" customWidth="1"/>
    <col min="11330" max="11330" width="14.85546875" customWidth="1"/>
    <col min="11331" max="11332" width="14.7109375" customWidth="1"/>
    <col min="11333" max="11333" width="16.5703125" customWidth="1"/>
    <col min="11334" max="11335" width="14.7109375" customWidth="1"/>
    <col min="11337" max="11342" width="14.7109375" customWidth="1"/>
    <col min="11344" max="11344" width="14.85546875" customWidth="1"/>
    <col min="11345" max="11349" width="14.7109375" customWidth="1"/>
    <col min="11351" max="11355" width="14.7109375" customWidth="1"/>
    <col min="11356" max="11356" width="14.5703125" customWidth="1"/>
    <col min="11358" max="11359" width="14.7109375" customWidth="1"/>
    <col min="11360" max="11360" width="14.85546875" customWidth="1"/>
    <col min="11361" max="11361" width="14.7109375" customWidth="1"/>
    <col min="11365" max="11367" width="14.7109375" customWidth="1"/>
    <col min="11521" max="11521" width="7" customWidth="1"/>
    <col min="11522" max="11522" width="37.28515625" customWidth="1"/>
    <col min="11523" max="11523" width="13.28515625" customWidth="1"/>
    <col min="11524" max="11524" width="14.140625" customWidth="1"/>
    <col min="11525" max="11525" width="12.5703125" customWidth="1"/>
    <col min="11526" max="11526" width="13.42578125" customWidth="1"/>
    <col min="11527" max="11530" width="13.7109375" customWidth="1"/>
    <col min="11531" max="11531" width="14.140625" customWidth="1"/>
    <col min="11532" max="11532" width="13.7109375" customWidth="1"/>
    <col min="11533" max="11533" width="9" customWidth="1"/>
    <col min="11534" max="11541" width="14.7109375" customWidth="1"/>
    <col min="11542" max="11542" width="14.85546875" customWidth="1"/>
    <col min="11543" max="11555" width="14.7109375" customWidth="1"/>
    <col min="11557" max="11557" width="14.7109375" customWidth="1"/>
    <col min="11559" max="11562" width="14.7109375" customWidth="1"/>
    <col min="11563" max="11563" width="14.85546875" customWidth="1"/>
    <col min="11564" max="11567" width="14.7109375" customWidth="1"/>
    <col min="11569" max="11570" width="14.7109375" customWidth="1"/>
    <col min="11572" max="11573" width="14.7109375" customWidth="1"/>
    <col min="11574" max="11574" width="14.5703125" customWidth="1"/>
    <col min="11575" max="11577" width="14.7109375" customWidth="1"/>
    <col min="11580" max="11580" width="14.7109375" customWidth="1"/>
    <col min="11581" max="11581" width="14.85546875" customWidth="1"/>
    <col min="11582" max="11584" width="14.7109375" customWidth="1"/>
    <col min="11586" max="11586" width="14.85546875" customWidth="1"/>
    <col min="11587" max="11588" width="14.7109375" customWidth="1"/>
    <col min="11589" max="11589" width="16.5703125" customWidth="1"/>
    <col min="11590" max="11591" width="14.7109375" customWidth="1"/>
    <col min="11593" max="11598" width="14.7109375" customWidth="1"/>
    <col min="11600" max="11600" width="14.85546875" customWidth="1"/>
    <col min="11601" max="11605" width="14.7109375" customWidth="1"/>
    <col min="11607" max="11611" width="14.7109375" customWidth="1"/>
    <col min="11612" max="11612" width="14.5703125" customWidth="1"/>
    <col min="11614" max="11615" width="14.7109375" customWidth="1"/>
    <col min="11616" max="11616" width="14.85546875" customWidth="1"/>
    <col min="11617" max="11617" width="14.7109375" customWidth="1"/>
    <col min="11621" max="11623" width="14.7109375" customWidth="1"/>
    <col min="11777" max="11777" width="7" customWidth="1"/>
    <col min="11778" max="11778" width="37.28515625" customWidth="1"/>
    <col min="11779" max="11779" width="13.28515625" customWidth="1"/>
    <col min="11780" max="11780" width="14.140625" customWidth="1"/>
    <col min="11781" max="11781" width="12.5703125" customWidth="1"/>
    <col min="11782" max="11782" width="13.42578125" customWidth="1"/>
    <col min="11783" max="11786" width="13.7109375" customWidth="1"/>
    <col min="11787" max="11787" width="14.140625" customWidth="1"/>
    <col min="11788" max="11788" width="13.7109375" customWidth="1"/>
    <col min="11789" max="11789" width="9" customWidth="1"/>
    <col min="11790" max="11797" width="14.7109375" customWidth="1"/>
    <col min="11798" max="11798" width="14.85546875" customWidth="1"/>
    <col min="11799" max="11811" width="14.7109375" customWidth="1"/>
    <col min="11813" max="11813" width="14.7109375" customWidth="1"/>
    <col min="11815" max="11818" width="14.7109375" customWidth="1"/>
    <col min="11819" max="11819" width="14.85546875" customWidth="1"/>
    <col min="11820" max="11823" width="14.7109375" customWidth="1"/>
    <col min="11825" max="11826" width="14.7109375" customWidth="1"/>
    <col min="11828" max="11829" width="14.7109375" customWidth="1"/>
    <col min="11830" max="11830" width="14.5703125" customWidth="1"/>
    <col min="11831" max="11833" width="14.7109375" customWidth="1"/>
    <col min="11836" max="11836" width="14.7109375" customWidth="1"/>
    <col min="11837" max="11837" width="14.85546875" customWidth="1"/>
    <col min="11838" max="11840" width="14.7109375" customWidth="1"/>
    <col min="11842" max="11842" width="14.85546875" customWidth="1"/>
    <col min="11843" max="11844" width="14.7109375" customWidth="1"/>
    <col min="11845" max="11845" width="16.5703125" customWidth="1"/>
    <col min="11846" max="11847" width="14.7109375" customWidth="1"/>
    <col min="11849" max="11854" width="14.7109375" customWidth="1"/>
    <col min="11856" max="11856" width="14.85546875" customWidth="1"/>
    <col min="11857" max="11861" width="14.7109375" customWidth="1"/>
    <col min="11863" max="11867" width="14.7109375" customWidth="1"/>
    <col min="11868" max="11868" width="14.5703125" customWidth="1"/>
    <col min="11870" max="11871" width="14.7109375" customWidth="1"/>
    <col min="11872" max="11872" width="14.85546875" customWidth="1"/>
    <col min="11873" max="11873" width="14.7109375" customWidth="1"/>
    <col min="11877" max="11879" width="14.7109375" customWidth="1"/>
    <col min="12033" max="12033" width="7" customWidth="1"/>
    <col min="12034" max="12034" width="37.28515625" customWidth="1"/>
    <col min="12035" max="12035" width="13.28515625" customWidth="1"/>
    <col min="12036" max="12036" width="14.140625" customWidth="1"/>
    <col min="12037" max="12037" width="12.5703125" customWidth="1"/>
    <col min="12038" max="12038" width="13.42578125" customWidth="1"/>
    <col min="12039" max="12042" width="13.7109375" customWidth="1"/>
    <col min="12043" max="12043" width="14.140625" customWidth="1"/>
    <col min="12044" max="12044" width="13.7109375" customWidth="1"/>
    <col min="12045" max="12045" width="9" customWidth="1"/>
    <col min="12046" max="12053" width="14.7109375" customWidth="1"/>
    <col min="12054" max="12054" width="14.85546875" customWidth="1"/>
    <col min="12055" max="12067" width="14.7109375" customWidth="1"/>
    <col min="12069" max="12069" width="14.7109375" customWidth="1"/>
    <col min="12071" max="12074" width="14.7109375" customWidth="1"/>
    <col min="12075" max="12075" width="14.85546875" customWidth="1"/>
    <col min="12076" max="12079" width="14.7109375" customWidth="1"/>
    <col min="12081" max="12082" width="14.7109375" customWidth="1"/>
    <col min="12084" max="12085" width="14.7109375" customWidth="1"/>
    <col min="12086" max="12086" width="14.5703125" customWidth="1"/>
    <col min="12087" max="12089" width="14.7109375" customWidth="1"/>
    <col min="12092" max="12092" width="14.7109375" customWidth="1"/>
    <col min="12093" max="12093" width="14.85546875" customWidth="1"/>
    <col min="12094" max="12096" width="14.7109375" customWidth="1"/>
    <col min="12098" max="12098" width="14.85546875" customWidth="1"/>
    <col min="12099" max="12100" width="14.7109375" customWidth="1"/>
    <col min="12101" max="12101" width="16.5703125" customWidth="1"/>
    <col min="12102" max="12103" width="14.7109375" customWidth="1"/>
    <col min="12105" max="12110" width="14.7109375" customWidth="1"/>
    <col min="12112" max="12112" width="14.85546875" customWidth="1"/>
    <col min="12113" max="12117" width="14.7109375" customWidth="1"/>
    <col min="12119" max="12123" width="14.7109375" customWidth="1"/>
    <col min="12124" max="12124" width="14.5703125" customWidth="1"/>
    <col min="12126" max="12127" width="14.7109375" customWidth="1"/>
    <col min="12128" max="12128" width="14.85546875" customWidth="1"/>
    <col min="12129" max="12129" width="14.7109375" customWidth="1"/>
    <col min="12133" max="12135" width="14.7109375" customWidth="1"/>
    <col min="12289" max="12289" width="7" customWidth="1"/>
    <col min="12290" max="12290" width="37.28515625" customWidth="1"/>
    <col min="12291" max="12291" width="13.28515625" customWidth="1"/>
    <col min="12292" max="12292" width="14.140625" customWidth="1"/>
    <col min="12293" max="12293" width="12.5703125" customWidth="1"/>
    <col min="12294" max="12294" width="13.42578125" customWidth="1"/>
    <col min="12295" max="12298" width="13.7109375" customWidth="1"/>
    <col min="12299" max="12299" width="14.140625" customWidth="1"/>
    <col min="12300" max="12300" width="13.7109375" customWidth="1"/>
    <col min="12301" max="12301" width="9" customWidth="1"/>
    <col min="12302" max="12309" width="14.7109375" customWidth="1"/>
    <col min="12310" max="12310" width="14.85546875" customWidth="1"/>
    <col min="12311" max="12323" width="14.7109375" customWidth="1"/>
    <col min="12325" max="12325" width="14.7109375" customWidth="1"/>
    <col min="12327" max="12330" width="14.7109375" customWidth="1"/>
    <col min="12331" max="12331" width="14.85546875" customWidth="1"/>
    <col min="12332" max="12335" width="14.7109375" customWidth="1"/>
    <col min="12337" max="12338" width="14.7109375" customWidth="1"/>
    <col min="12340" max="12341" width="14.7109375" customWidth="1"/>
    <col min="12342" max="12342" width="14.5703125" customWidth="1"/>
    <col min="12343" max="12345" width="14.7109375" customWidth="1"/>
    <col min="12348" max="12348" width="14.7109375" customWidth="1"/>
    <col min="12349" max="12349" width="14.85546875" customWidth="1"/>
    <col min="12350" max="12352" width="14.7109375" customWidth="1"/>
    <col min="12354" max="12354" width="14.85546875" customWidth="1"/>
    <col min="12355" max="12356" width="14.7109375" customWidth="1"/>
    <col min="12357" max="12357" width="16.5703125" customWidth="1"/>
    <col min="12358" max="12359" width="14.7109375" customWidth="1"/>
    <col min="12361" max="12366" width="14.7109375" customWidth="1"/>
    <col min="12368" max="12368" width="14.85546875" customWidth="1"/>
    <col min="12369" max="12373" width="14.7109375" customWidth="1"/>
    <col min="12375" max="12379" width="14.7109375" customWidth="1"/>
    <col min="12380" max="12380" width="14.5703125" customWidth="1"/>
    <col min="12382" max="12383" width="14.7109375" customWidth="1"/>
    <col min="12384" max="12384" width="14.85546875" customWidth="1"/>
    <col min="12385" max="12385" width="14.7109375" customWidth="1"/>
    <col min="12389" max="12391" width="14.7109375" customWidth="1"/>
    <col min="12545" max="12545" width="7" customWidth="1"/>
    <col min="12546" max="12546" width="37.28515625" customWidth="1"/>
    <col min="12547" max="12547" width="13.28515625" customWidth="1"/>
    <col min="12548" max="12548" width="14.140625" customWidth="1"/>
    <col min="12549" max="12549" width="12.5703125" customWidth="1"/>
    <col min="12550" max="12550" width="13.42578125" customWidth="1"/>
    <col min="12551" max="12554" width="13.7109375" customWidth="1"/>
    <col min="12555" max="12555" width="14.140625" customWidth="1"/>
    <col min="12556" max="12556" width="13.7109375" customWidth="1"/>
    <col min="12557" max="12557" width="9" customWidth="1"/>
    <col min="12558" max="12565" width="14.7109375" customWidth="1"/>
    <col min="12566" max="12566" width="14.85546875" customWidth="1"/>
    <col min="12567" max="12579" width="14.7109375" customWidth="1"/>
    <col min="12581" max="12581" width="14.7109375" customWidth="1"/>
    <col min="12583" max="12586" width="14.7109375" customWidth="1"/>
    <col min="12587" max="12587" width="14.85546875" customWidth="1"/>
    <col min="12588" max="12591" width="14.7109375" customWidth="1"/>
    <col min="12593" max="12594" width="14.7109375" customWidth="1"/>
    <col min="12596" max="12597" width="14.7109375" customWidth="1"/>
    <col min="12598" max="12598" width="14.5703125" customWidth="1"/>
    <col min="12599" max="12601" width="14.7109375" customWidth="1"/>
    <col min="12604" max="12604" width="14.7109375" customWidth="1"/>
    <col min="12605" max="12605" width="14.85546875" customWidth="1"/>
    <col min="12606" max="12608" width="14.7109375" customWidth="1"/>
    <col min="12610" max="12610" width="14.85546875" customWidth="1"/>
    <col min="12611" max="12612" width="14.7109375" customWidth="1"/>
    <col min="12613" max="12613" width="16.5703125" customWidth="1"/>
    <col min="12614" max="12615" width="14.7109375" customWidth="1"/>
    <col min="12617" max="12622" width="14.7109375" customWidth="1"/>
    <col min="12624" max="12624" width="14.85546875" customWidth="1"/>
    <col min="12625" max="12629" width="14.7109375" customWidth="1"/>
    <col min="12631" max="12635" width="14.7109375" customWidth="1"/>
    <col min="12636" max="12636" width="14.5703125" customWidth="1"/>
    <col min="12638" max="12639" width="14.7109375" customWidth="1"/>
    <col min="12640" max="12640" width="14.85546875" customWidth="1"/>
    <col min="12641" max="12641" width="14.7109375" customWidth="1"/>
    <col min="12645" max="12647" width="14.7109375" customWidth="1"/>
    <col min="12801" max="12801" width="7" customWidth="1"/>
    <col min="12802" max="12802" width="37.28515625" customWidth="1"/>
    <col min="12803" max="12803" width="13.28515625" customWidth="1"/>
    <col min="12804" max="12804" width="14.140625" customWidth="1"/>
    <col min="12805" max="12805" width="12.5703125" customWidth="1"/>
    <col min="12806" max="12806" width="13.42578125" customWidth="1"/>
    <col min="12807" max="12810" width="13.7109375" customWidth="1"/>
    <col min="12811" max="12811" width="14.140625" customWidth="1"/>
    <col min="12812" max="12812" width="13.7109375" customWidth="1"/>
    <col min="12813" max="12813" width="9" customWidth="1"/>
    <col min="12814" max="12821" width="14.7109375" customWidth="1"/>
    <col min="12822" max="12822" width="14.85546875" customWidth="1"/>
    <col min="12823" max="12835" width="14.7109375" customWidth="1"/>
    <col min="12837" max="12837" width="14.7109375" customWidth="1"/>
    <col min="12839" max="12842" width="14.7109375" customWidth="1"/>
    <col min="12843" max="12843" width="14.85546875" customWidth="1"/>
    <col min="12844" max="12847" width="14.7109375" customWidth="1"/>
    <col min="12849" max="12850" width="14.7109375" customWidth="1"/>
    <col min="12852" max="12853" width="14.7109375" customWidth="1"/>
    <col min="12854" max="12854" width="14.5703125" customWidth="1"/>
    <col min="12855" max="12857" width="14.7109375" customWidth="1"/>
    <col min="12860" max="12860" width="14.7109375" customWidth="1"/>
    <col min="12861" max="12861" width="14.85546875" customWidth="1"/>
    <col min="12862" max="12864" width="14.7109375" customWidth="1"/>
    <col min="12866" max="12866" width="14.85546875" customWidth="1"/>
    <col min="12867" max="12868" width="14.7109375" customWidth="1"/>
    <col min="12869" max="12869" width="16.5703125" customWidth="1"/>
    <col min="12870" max="12871" width="14.7109375" customWidth="1"/>
    <col min="12873" max="12878" width="14.7109375" customWidth="1"/>
    <col min="12880" max="12880" width="14.85546875" customWidth="1"/>
    <col min="12881" max="12885" width="14.7109375" customWidth="1"/>
    <col min="12887" max="12891" width="14.7109375" customWidth="1"/>
    <col min="12892" max="12892" width="14.5703125" customWidth="1"/>
    <col min="12894" max="12895" width="14.7109375" customWidth="1"/>
    <col min="12896" max="12896" width="14.85546875" customWidth="1"/>
    <col min="12897" max="12897" width="14.7109375" customWidth="1"/>
    <col min="12901" max="12903" width="14.7109375" customWidth="1"/>
    <col min="13057" max="13057" width="7" customWidth="1"/>
    <col min="13058" max="13058" width="37.28515625" customWidth="1"/>
    <col min="13059" max="13059" width="13.28515625" customWidth="1"/>
    <col min="13060" max="13060" width="14.140625" customWidth="1"/>
    <col min="13061" max="13061" width="12.5703125" customWidth="1"/>
    <col min="13062" max="13062" width="13.42578125" customWidth="1"/>
    <col min="13063" max="13066" width="13.7109375" customWidth="1"/>
    <col min="13067" max="13067" width="14.140625" customWidth="1"/>
    <col min="13068" max="13068" width="13.7109375" customWidth="1"/>
    <col min="13069" max="13069" width="9" customWidth="1"/>
    <col min="13070" max="13077" width="14.7109375" customWidth="1"/>
    <col min="13078" max="13078" width="14.85546875" customWidth="1"/>
    <col min="13079" max="13091" width="14.7109375" customWidth="1"/>
    <col min="13093" max="13093" width="14.7109375" customWidth="1"/>
    <col min="13095" max="13098" width="14.7109375" customWidth="1"/>
    <col min="13099" max="13099" width="14.85546875" customWidth="1"/>
    <col min="13100" max="13103" width="14.7109375" customWidth="1"/>
    <col min="13105" max="13106" width="14.7109375" customWidth="1"/>
    <col min="13108" max="13109" width="14.7109375" customWidth="1"/>
    <col min="13110" max="13110" width="14.5703125" customWidth="1"/>
    <col min="13111" max="13113" width="14.7109375" customWidth="1"/>
    <col min="13116" max="13116" width="14.7109375" customWidth="1"/>
    <col min="13117" max="13117" width="14.85546875" customWidth="1"/>
    <col min="13118" max="13120" width="14.7109375" customWidth="1"/>
    <col min="13122" max="13122" width="14.85546875" customWidth="1"/>
    <col min="13123" max="13124" width="14.7109375" customWidth="1"/>
    <col min="13125" max="13125" width="16.5703125" customWidth="1"/>
    <col min="13126" max="13127" width="14.7109375" customWidth="1"/>
    <col min="13129" max="13134" width="14.7109375" customWidth="1"/>
    <col min="13136" max="13136" width="14.85546875" customWidth="1"/>
    <col min="13137" max="13141" width="14.7109375" customWidth="1"/>
    <col min="13143" max="13147" width="14.7109375" customWidth="1"/>
    <col min="13148" max="13148" width="14.5703125" customWidth="1"/>
    <col min="13150" max="13151" width="14.7109375" customWidth="1"/>
    <col min="13152" max="13152" width="14.85546875" customWidth="1"/>
    <col min="13153" max="13153" width="14.7109375" customWidth="1"/>
    <col min="13157" max="13159" width="14.7109375" customWidth="1"/>
    <col min="13313" max="13313" width="7" customWidth="1"/>
    <col min="13314" max="13314" width="37.28515625" customWidth="1"/>
    <col min="13315" max="13315" width="13.28515625" customWidth="1"/>
    <col min="13316" max="13316" width="14.140625" customWidth="1"/>
    <col min="13317" max="13317" width="12.5703125" customWidth="1"/>
    <col min="13318" max="13318" width="13.42578125" customWidth="1"/>
    <col min="13319" max="13322" width="13.7109375" customWidth="1"/>
    <col min="13323" max="13323" width="14.140625" customWidth="1"/>
    <col min="13324" max="13324" width="13.7109375" customWidth="1"/>
    <col min="13325" max="13325" width="9" customWidth="1"/>
    <col min="13326" max="13333" width="14.7109375" customWidth="1"/>
    <col min="13334" max="13334" width="14.85546875" customWidth="1"/>
    <col min="13335" max="13347" width="14.7109375" customWidth="1"/>
    <col min="13349" max="13349" width="14.7109375" customWidth="1"/>
    <col min="13351" max="13354" width="14.7109375" customWidth="1"/>
    <col min="13355" max="13355" width="14.85546875" customWidth="1"/>
    <col min="13356" max="13359" width="14.7109375" customWidth="1"/>
    <col min="13361" max="13362" width="14.7109375" customWidth="1"/>
    <col min="13364" max="13365" width="14.7109375" customWidth="1"/>
    <col min="13366" max="13366" width="14.5703125" customWidth="1"/>
    <col min="13367" max="13369" width="14.7109375" customWidth="1"/>
    <col min="13372" max="13372" width="14.7109375" customWidth="1"/>
    <col min="13373" max="13373" width="14.85546875" customWidth="1"/>
    <col min="13374" max="13376" width="14.7109375" customWidth="1"/>
    <col min="13378" max="13378" width="14.85546875" customWidth="1"/>
    <col min="13379" max="13380" width="14.7109375" customWidth="1"/>
    <col min="13381" max="13381" width="16.5703125" customWidth="1"/>
    <col min="13382" max="13383" width="14.7109375" customWidth="1"/>
    <col min="13385" max="13390" width="14.7109375" customWidth="1"/>
    <col min="13392" max="13392" width="14.85546875" customWidth="1"/>
    <col min="13393" max="13397" width="14.7109375" customWidth="1"/>
    <col min="13399" max="13403" width="14.7109375" customWidth="1"/>
    <col min="13404" max="13404" width="14.5703125" customWidth="1"/>
    <col min="13406" max="13407" width="14.7109375" customWidth="1"/>
    <col min="13408" max="13408" width="14.85546875" customWidth="1"/>
    <col min="13409" max="13409" width="14.7109375" customWidth="1"/>
    <col min="13413" max="13415" width="14.7109375" customWidth="1"/>
    <col min="13569" max="13569" width="7" customWidth="1"/>
    <col min="13570" max="13570" width="37.28515625" customWidth="1"/>
    <col min="13571" max="13571" width="13.28515625" customWidth="1"/>
    <col min="13572" max="13572" width="14.140625" customWidth="1"/>
    <col min="13573" max="13573" width="12.5703125" customWidth="1"/>
    <col min="13574" max="13574" width="13.42578125" customWidth="1"/>
    <col min="13575" max="13578" width="13.7109375" customWidth="1"/>
    <col min="13579" max="13579" width="14.140625" customWidth="1"/>
    <col min="13580" max="13580" width="13.7109375" customWidth="1"/>
    <col min="13581" max="13581" width="9" customWidth="1"/>
    <col min="13582" max="13589" width="14.7109375" customWidth="1"/>
    <col min="13590" max="13590" width="14.85546875" customWidth="1"/>
    <col min="13591" max="13603" width="14.7109375" customWidth="1"/>
    <col min="13605" max="13605" width="14.7109375" customWidth="1"/>
    <col min="13607" max="13610" width="14.7109375" customWidth="1"/>
    <col min="13611" max="13611" width="14.85546875" customWidth="1"/>
    <col min="13612" max="13615" width="14.7109375" customWidth="1"/>
    <col min="13617" max="13618" width="14.7109375" customWidth="1"/>
    <col min="13620" max="13621" width="14.7109375" customWidth="1"/>
    <col min="13622" max="13622" width="14.5703125" customWidth="1"/>
    <col min="13623" max="13625" width="14.7109375" customWidth="1"/>
    <col min="13628" max="13628" width="14.7109375" customWidth="1"/>
    <col min="13629" max="13629" width="14.85546875" customWidth="1"/>
    <col min="13630" max="13632" width="14.7109375" customWidth="1"/>
    <col min="13634" max="13634" width="14.85546875" customWidth="1"/>
    <col min="13635" max="13636" width="14.7109375" customWidth="1"/>
    <col min="13637" max="13637" width="16.5703125" customWidth="1"/>
    <col min="13638" max="13639" width="14.7109375" customWidth="1"/>
    <col min="13641" max="13646" width="14.7109375" customWidth="1"/>
    <col min="13648" max="13648" width="14.85546875" customWidth="1"/>
    <col min="13649" max="13653" width="14.7109375" customWidth="1"/>
    <col min="13655" max="13659" width="14.7109375" customWidth="1"/>
    <col min="13660" max="13660" width="14.5703125" customWidth="1"/>
    <col min="13662" max="13663" width="14.7109375" customWidth="1"/>
    <col min="13664" max="13664" width="14.85546875" customWidth="1"/>
    <col min="13665" max="13665" width="14.7109375" customWidth="1"/>
    <col min="13669" max="13671" width="14.7109375" customWidth="1"/>
    <col min="13825" max="13825" width="7" customWidth="1"/>
    <col min="13826" max="13826" width="37.28515625" customWidth="1"/>
    <col min="13827" max="13827" width="13.28515625" customWidth="1"/>
    <col min="13828" max="13828" width="14.140625" customWidth="1"/>
    <col min="13829" max="13829" width="12.5703125" customWidth="1"/>
    <col min="13830" max="13830" width="13.42578125" customWidth="1"/>
    <col min="13831" max="13834" width="13.7109375" customWidth="1"/>
    <col min="13835" max="13835" width="14.140625" customWidth="1"/>
    <col min="13836" max="13836" width="13.7109375" customWidth="1"/>
    <col min="13837" max="13837" width="9" customWidth="1"/>
    <col min="13838" max="13845" width="14.7109375" customWidth="1"/>
    <col min="13846" max="13846" width="14.85546875" customWidth="1"/>
    <col min="13847" max="13859" width="14.7109375" customWidth="1"/>
    <col min="13861" max="13861" width="14.7109375" customWidth="1"/>
    <col min="13863" max="13866" width="14.7109375" customWidth="1"/>
    <col min="13867" max="13867" width="14.85546875" customWidth="1"/>
    <col min="13868" max="13871" width="14.7109375" customWidth="1"/>
    <col min="13873" max="13874" width="14.7109375" customWidth="1"/>
    <col min="13876" max="13877" width="14.7109375" customWidth="1"/>
    <col min="13878" max="13878" width="14.5703125" customWidth="1"/>
    <col min="13879" max="13881" width="14.7109375" customWidth="1"/>
    <col min="13884" max="13884" width="14.7109375" customWidth="1"/>
    <col min="13885" max="13885" width="14.85546875" customWidth="1"/>
    <col min="13886" max="13888" width="14.7109375" customWidth="1"/>
    <col min="13890" max="13890" width="14.85546875" customWidth="1"/>
    <col min="13891" max="13892" width="14.7109375" customWidth="1"/>
    <col min="13893" max="13893" width="16.5703125" customWidth="1"/>
    <col min="13894" max="13895" width="14.7109375" customWidth="1"/>
    <col min="13897" max="13902" width="14.7109375" customWidth="1"/>
    <col min="13904" max="13904" width="14.85546875" customWidth="1"/>
    <col min="13905" max="13909" width="14.7109375" customWidth="1"/>
    <col min="13911" max="13915" width="14.7109375" customWidth="1"/>
    <col min="13916" max="13916" width="14.5703125" customWidth="1"/>
    <col min="13918" max="13919" width="14.7109375" customWidth="1"/>
    <col min="13920" max="13920" width="14.85546875" customWidth="1"/>
    <col min="13921" max="13921" width="14.7109375" customWidth="1"/>
    <col min="13925" max="13927" width="14.7109375" customWidth="1"/>
    <col min="14081" max="14081" width="7" customWidth="1"/>
    <col min="14082" max="14082" width="37.28515625" customWidth="1"/>
    <col min="14083" max="14083" width="13.28515625" customWidth="1"/>
    <col min="14084" max="14084" width="14.140625" customWidth="1"/>
    <col min="14085" max="14085" width="12.5703125" customWidth="1"/>
    <col min="14086" max="14086" width="13.42578125" customWidth="1"/>
    <col min="14087" max="14090" width="13.7109375" customWidth="1"/>
    <col min="14091" max="14091" width="14.140625" customWidth="1"/>
    <col min="14092" max="14092" width="13.7109375" customWidth="1"/>
    <col min="14093" max="14093" width="9" customWidth="1"/>
    <col min="14094" max="14101" width="14.7109375" customWidth="1"/>
    <col min="14102" max="14102" width="14.85546875" customWidth="1"/>
    <col min="14103" max="14115" width="14.7109375" customWidth="1"/>
    <col min="14117" max="14117" width="14.7109375" customWidth="1"/>
    <col min="14119" max="14122" width="14.7109375" customWidth="1"/>
    <col min="14123" max="14123" width="14.85546875" customWidth="1"/>
    <col min="14124" max="14127" width="14.7109375" customWidth="1"/>
    <col min="14129" max="14130" width="14.7109375" customWidth="1"/>
    <col min="14132" max="14133" width="14.7109375" customWidth="1"/>
    <col min="14134" max="14134" width="14.5703125" customWidth="1"/>
    <col min="14135" max="14137" width="14.7109375" customWidth="1"/>
    <col min="14140" max="14140" width="14.7109375" customWidth="1"/>
    <col min="14141" max="14141" width="14.85546875" customWidth="1"/>
    <col min="14142" max="14144" width="14.7109375" customWidth="1"/>
    <col min="14146" max="14146" width="14.85546875" customWidth="1"/>
    <col min="14147" max="14148" width="14.7109375" customWidth="1"/>
    <col min="14149" max="14149" width="16.5703125" customWidth="1"/>
    <col min="14150" max="14151" width="14.7109375" customWidth="1"/>
    <col min="14153" max="14158" width="14.7109375" customWidth="1"/>
    <col min="14160" max="14160" width="14.85546875" customWidth="1"/>
    <col min="14161" max="14165" width="14.7109375" customWidth="1"/>
    <col min="14167" max="14171" width="14.7109375" customWidth="1"/>
    <col min="14172" max="14172" width="14.5703125" customWidth="1"/>
    <col min="14174" max="14175" width="14.7109375" customWidth="1"/>
    <col min="14176" max="14176" width="14.85546875" customWidth="1"/>
    <col min="14177" max="14177" width="14.7109375" customWidth="1"/>
    <col min="14181" max="14183" width="14.7109375" customWidth="1"/>
    <col min="14337" max="14337" width="7" customWidth="1"/>
    <col min="14338" max="14338" width="37.28515625" customWidth="1"/>
    <col min="14339" max="14339" width="13.28515625" customWidth="1"/>
    <col min="14340" max="14340" width="14.140625" customWidth="1"/>
    <col min="14341" max="14341" width="12.5703125" customWidth="1"/>
    <col min="14342" max="14342" width="13.42578125" customWidth="1"/>
    <col min="14343" max="14346" width="13.7109375" customWidth="1"/>
    <col min="14347" max="14347" width="14.140625" customWidth="1"/>
    <col min="14348" max="14348" width="13.7109375" customWidth="1"/>
    <col min="14349" max="14349" width="9" customWidth="1"/>
    <col min="14350" max="14357" width="14.7109375" customWidth="1"/>
    <col min="14358" max="14358" width="14.85546875" customWidth="1"/>
    <col min="14359" max="14371" width="14.7109375" customWidth="1"/>
    <col min="14373" max="14373" width="14.7109375" customWidth="1"/>
    <col min="14375" max="14378" width="14.7109375" customWidth="1"/>
    <col min="14379" max="14379" width="14.85546875" customWidth="1"/>
    <col min="14380" max="14383" width="14.7109375" customWidth="1"/>
    <col min="14385" max="14386" width="14.7109375" customWidth="1"/>
    <col min="14388" max="14389" width="14.7109375" customWidth="1"/>
    <col min="14390" max="14390" width="14.5703125" customWidth="1"/>
    <col min="14391" max="14393" width="14.7109375" customWidth="1"/>
    <col min="14396" max="14396" width="14.7109375" customWidth="1"/>
    <col min="14397" max="14397" width="14.85546875" customWidth="1"/>
    <col min="14398" max="14400" width="14.7109375" customWidth="1"/>
    <col min="14402" max="14402" width="14.85546875" customWidth="1"/>
    <col min="14403" max="14404" width="14.7109375" customWidth="1"/>
    <col min="14405" max="14405" width="16.5703125" customWidth="1"/>
    <col min="14406" max="14407" width="14.7109375" customWidth="1"/>
    <col min="14409" max="14414" width="14.7109375" customWidth="1"/>
    <col min="14416" max="14416" width="14.85546875" customWidth="1"/>
    <col min="14417" max="14421" width="14.7109375" customWidth="1"/>
    <col min="14423" max="14427" width="14.7109375" customWidth="1"/>
    <col min="14428" max="14428" width="14.5703125" customWidth="1"/>
    <col min="14430" max="14431" width="14.7109375" customWidth="1"/>
    <col min="14432" max="14432" width="14.85546875" customWidth="1"/>
    <col min="14433" max="14433" width="14.7109375" customWidth="1"/>
    <col min="14437" max="14439" width="14.7109375" customWidth="1"/>
    <col min="14593" max="14593" width="7" customWidth="1"/>
    <col min="14594" max="14594" width="37.28515625" customWidth="1"/>
    <col min="14595" max="14595" width="13.28515625" customWidth="1"/>
    <col min="14596" max="14596" width="14.140625" customWidth="1"/>
    <col min="14597" max="14597" width="12.5703125" customWidth="1"/>
    <col min="14598" max="14598" width="13.42578125" customWidth="1"/>
    <col min="14599" max="14602" width="13.7109375" customWidth="1"/>
    <col min="14603" max="14603" width="14.140625" customWidth="1"/>
    <col min="14604" max="14604" width="13.7109375" customWidth="1"/>
    <col min="14605" max="14605" width="9" customWidth="1"/>
    <col min="14606" max="14613" width="14.7109375" customWidth="1"/>
    <col min="14614" max="14614" width="14.85546875" customWidth="1"/>
    <col min="14615" max="14627" width="14.7109375" customWidth="1"/>
    <col min="14629" max="14629" width="14.7109375" customWidth="1"/>
    <col min="14631" max="14634" width="14.7109375" customWidth="1"/>
    <col min="14635" max="14635" width="14.85546875" customWidth="1"/>
    <col min="14636" max="14639" width="14.7109375" customWidth="1"/>
    <col min="14641" max="14642" width="14.7109375" customWidth="1"/>
    <col min="14644" max="14645" width="14.7109375" customWidth="1"/>
    <col min="14646" max="14646" width="14.5703125" customWidth="1"/>
    <col min="14647" max="14649" width="14.7109375" customWidth="1"/>
    <col min="14652" max="14652" width="14.7109375" customWidth="1"/>
    <col min="14653" max="14653" width="14.85546875" customWidth="1"/>
    <col min="14654" max="14656" width="14.7109375" customWidth="1"/>
    <col min="14658" max="14658" width="14.85546875" customWidth="1"/>
    <col min="14659" max="14660" width="14.7109375" customWidth="1"/>
    <col min="14661" max="14661" width="16.5703125" customWidth="1"/>
    <col min="14662" max="14663" width="14.7109375" customWidth="1"/>
    <col min="14665" max="14670" width="14.7109375" customWidth="1"/>
    <col min="14672" max="14672" width="14.85546875" customWidth="1"/>
    <col min="14673" max="14677" width="14.7109375" customWidth="1"/>
    <col min="14679" max="14683" width="14.7109375" customWidth="1"/>
    <col min="14684" max="14684" width="14.5703125" customWidth="1"/>
    <col min="14686" max="14687" width="14.7109375" customWidth="1"/>
    <col min="14688" max="14688" width="14.85546875" customWidth="1"/>
    <col min="14689" max="14689" width="14.7109375" customWidth="1"/>
    <col min="14693" max="14695" width="14.7109375" customWidth="1"/>
    <col min="14849" max="14849" width="7" customWidth="1"/>
    <col min="14850" max="14850" width="37.28515625" customWidth="1"/>
    <col min="14851" max="14851" width="13.28515625" customWidth="1"/>
    <col min="14852" max="14852" width="14.140625" customWidth="1"/>
    <col min="14853" max="14853" width="12.5703125" customWidth="1"/>
    <col min="14854" max="14854" width="13.42578125" customWidth="1"/>
    <col min="14855" max="14858" width="13.7109375" customWidth="1"/>
    <col min="14859" max="14859" width="14.140625" customWidth="1"/>
    <col min="14860" max="14860" width="13.7109375" customWidth="1"/>
    <col min="14861" max="14861" width="9" customWidth="1"/>
    <col min="14862" max="14869" width="14.7109375" customWidth="1"/>
    <col min="14870" max="14870" width="14.85546875" customWidth="1"/>
    <col min="14871" max="14883" width="14.7109375" customWidth="1"/>
    <col min="14885" max="14885" width="14.7109375" customWidth="1"/>
    <col min="14887" max="14890" width="14.7109375" customWidth="1"/>
    <col min="14891" max="14891" width="14.85546875" customWidth="1"/>
    <col min="14892" max="14895" width="14.7109375" customWidth="1"/>
    <col min="14897" max="14898" width="14.7109375" customWidth="1"/>
    <col min="14900" max="14901" width="14.7109375" customWidth="1"/>
    <col min="14902" max="14902" width="14.5703125" customWidth="1"/>
    <col min="14903" max="14905" width="14.7109375" customWidth="1"/>
    <col min="14908" max="14908" width="14.7109375" customWidth="1"/>
    <col min="14909" max="14909" width="14.85546875" customWidth="1"/>
    <col min="14910" max="14912" width="14.7109375" customWidth="1"/>
    <col min="14914" max="14914" width="14.85546875" customWidth="1"/>
    <col min="14915" max="14916" width="14.7109375" customWidth="1"/>
    <col min="14917" max="14917" width="16.5703125" customWidth="1"/>
    <col min="14918" max="14919" width="14.7109375" customWidth="1"/>
    <col min="14921" max="14926" width="14.7109375" customWidth="1"/>
    <col min="14928" max="14928" width="14.85546875" customWidth="1"/>
    <col min="14929" max="14933" width="14.7109375" customWidth="1"/>
    <col min="14935" max="14939" width="14.7109375" customWidth="1"/>
    <col min="14940" max="14940" width="14.5703125" customWidth="1"/>
    <col min="14942" max="14943" width="14.7109375" customWidth="1"/>
    <col min="14944" max="14944" width="14.85546875" customWidth="1"/>
    <col min="14945" max="14945" width="14.7109375" customWidth="1"/>
    <col min="14949" max="14951" width="14.7109375" customWidth="1"/>
    <col min="15105" max="15105" width="7" customWidth="1"/>
    <col min="15106" max="15106" width="37.28515625" customWidth="1"/>
    <col min="15107" max="15107" width="13.28515625" customWidth="1"/>
    <col min="15108" max="15108" width="14.140625" customWidth="1"/>
    <col min="15109" max="15109" width="12.5703125" customWidth="1"/>
    <col min="15110" max="15110" width="13.42578125" customWidth="1"/>
    <col min="15111" max="15114" width="13.7109375" customWidth="1"/>
    <col min="15115" max="15115" width="14.140625" customWidth="1"/>
    <col min="15116" max="15116" width="13.7109375" customWidth="1"/>
    <col min="15117" max="15117" width="9" customWidth="1"/>
    <col min="15118" max="15125" width="14.7109375" customWidth="1"/>
    <col min="15126" max="15126" width="14.85546875" customWidth="1"/>
    <col min="15127" max="15139" width="14.7109375" customWidth="1"/>
    <col min="15141" max="15141" width="14.7109375" customWidth="1"/>
    <col min="15143" max="15146" width="14.7109375" customWidth="1"/>
    <col min="15147" max="15147" width="14.85546875" customWidth="1"/>
    <col min="15148" max="15151" width="14.7109375" customWidth="1"/>
    <col min="15153" max="15154" width="14.7109375" customWidth="1"/>
    <col min="15156" max="15157" width="14.7109375" customWidth="1"/>
    <col min="15158" max="15158" width="14.5703125" customWidth="1"/>
    <col min="15159" max="15161" width="14.7109375" customWidth="1"/>
    <col min="15164" max="15164" width="14.7109375" customWidth="1"/>
    <col min="15165" max="15165" width="14.85546875" customWidth="1"/>
    <col min="15166" max="15168" width="14.7109375" customWidth="1"/>
    <col min="15170" max="15170" width="14.85546875" customWidth="1"/>
    <col min="15171" max="15172" width="14.7109375" customWidth="1"/>
    <col min="15173" max="15173" width="16.5703125" customWidth="1"/>
    <col min="15174" max="15175" width="14.7109375" customWidth="1"/>
    <col min="15177" max="15182" width="14.7109375" customWidth="1"/>
    <col min="15184" max="15184" width="14.85546875" customWidth="1"/>
    <col min="15185" max="15189" width="14.7109375" customWidth="1"/>
    <col min="15191" max="15195" width="14.7109375" customWidth="1"/>
    <col min="15196" max="15196" width="14.5703125" customWidth="1"/>
    <col min="15198" max="15199" width="14.7109375" customWidth="1"/>
    <col min="15200" max="15200" width="14.85546875" customWidth="1"/>
    <col min="15201" max="15201" width="14.7109375" customWidth="1"/>
    <col min="15205" max="15207" width="14.7109375" customWidth="1"/>
    <col min="15361" max="15361" width="7" customWidth="1"/>
    <col min="15362" max="15362" width="37.28515625" customWidth="1"/>
    <col min="15363" max="15363" width="13.28515625" customWidth="1"/>
    <col min="15364" max="15364" width="14.140625" customWidth="1"/>
    <col min="15365" max="15365" width="12.5703125" customWidth="1"/>
    <col min="15366" max="15366" width="13.42578125" customWidth="1"/>
    <col min="15367" max="15370" width="13.7109375" customWidth="1"/>
    <col min="15371" max="15371" width="14.140625" customWidth="1"/>
    <col min="15372" max="15372" width="13.7109375" customWidth="1"/>
    <col min="15373" max="15373" width="9" customWidth="1"/>
    <col min="15374" max="15381" width="14.7109375" customWidth="1"/>
    <col min="15382" max="15382" width="14.85546875" customWidth="1"/>
    <col min="15383" max="15395" width="14.7109375" customWidth="1"/>
    <col min="15397" max="15397" width="14.7109375" customWidth="1"/>
    <col min="15399" max="15402" width="14.7109375" customWidth="1"/>
    <col min="15403" max="15403" width="14.85546875" customWidth="1"/>
    <col min="15404" max="15407" width="14.7109375" customWidth="1"/>
    <col min="15409" max="15410" width="14.7109375" customWidth="1"/>
    <col min="15412" max="15413" width="14.7109375" customWidth="1"/>
    <col min="15414" max="15414" width="14.5703125" customWidth="1"/>
    <col min="15415" max="15417" width="14.7109375" customWidth="1"/>
    <col min="15420" max="15420" width="14.7109375" customWidth="1"/>
    <col min="15421" max="15421" width="14.85546875" customWidth="1"/>
    <col min="15422" max="15424" width="14.7109375" customWidth="1"/>
    <col min="15426" max="15426" width="14.85546875" customWidth="1"/>
    <col min="15427" max="15428" width="14.7109375" customWidth="1"/>
    <col min="15429" max="15429" width="16.5703125" customWidth="1"/>
    <col min="15430" max="15431" width="14.7109375" customWidth="1"/>
    <col min="15433" max="15438" width="14.7109375" customWidth="1"/>
    <col min="15440" max="15440" width="14.85546875" customWidth="1"/>
    <col min="15441" max="15445" width="14.7109375" customWidth="1"/>
    <col min="15447" max="15451" width="14.7109375" customWidth="1"/>
    <col min="15452" max="15452" width="14.5703125" customWidth="1"/>
    <col min="15454" max="15455" width="14.7109375" customWidth="1"/>
    <col min="15456" max="15456" width="14.85546875" customWidth="1"/>
    <col min="15457" max="15457" width="14.7109375" customWidth="1"/>
    <col min="15461" max="15463" width="14.7109375" customWidth="1"/>
    <col min="15617" max="15617" width="7" customWidth="1"/>
    <col min="15618" max="15618" width="37.28515625" customWidth="1"/>
    <col min="15619" max="15619" width="13.28515625" customWidth="1"/>
    <col min="15620" max="15620" width="14.140625" customWidth="1"/>
    <col min="15621" max="15621" width="12.5703125" customWidth="1"/>
    <col min="15622" max="15622" width="13.42578125" customWidth="1"/>
    <col min="15623" max="15626" width="13.7109375" customWidth="1"/>
    <col min="15627" max="15627" width="14.140625" customWidth="1"/>
    <col min="15628" max="15628" width="13.7109375" customWidth="1"/>
    <col min="15629" max="15629" width="9" customWidth="1"/>
    <col min="15630" max="15637" width="14.7109375" customWidth="1"/>
    <col min="15638" max="15638" width="14.85546875" customWidth="1"/>
    <col min="15639" max="15651" width="14.7109375" customWidth="1"/>
    <col min="15653" max="15653" width="14.7109375" customWidth="1"/>
    <col min="15655" max="15658" width="14.7109375" customWidth="1"/>
    <col min="15659" max="15659" width="14.85546875" customWidth="1"/>
    <col min="15660" max="15663" width="14.7109375" customWidth="1"/>
    <col min="15665" max="15666" width="14.7109375" customWidth="1"/>
    <col min="15668" max="15669" width="14.7109375" customWidth="1"/>
    <col min="15670" max="15670" width="14.5703125" customWidth="1"/>
    <col min="15671" max="15673" width="14.7109375" customWidth="1"/>
    <col min="15676" max="15676" width="14.7109375" customWidth="1"/>
    <col min="15677" max="15677" width="14.85546875" customWidth="1"/>
    <col min="15678" max="15680" width="14.7109375" customWidth="1"/>
    <col min="15682" max="15682" width="14.85546875" customWidth="1"/>
    <col min="15683" max="15684" width="14.7109375" customWidth="1"/>
    <col min="15685" max="15685" width="16.5703125" customWidth="1"/>
    <col min="15686" max="15687" width="14.7109375" customWidth="1"/>
    <col min="15689" max="15694" width="14.7109375" customWidth="1"/>
    <col min="15696" max="15696" width="14.85546875" customWidth="1"/>
    <col min="15697" max="15701" width="14.7109375" customWidth="1"/>
    <col min="15703" max="15707" width="14.7109375" customWidth="1"/>
    <col min="15708" max="15708" width="14.5703125" customWidth="1"/>
    <col min="15710" max="15711" width="14.7109375" customWidth="1"/>
    <col min="15712" max="15712" width="14.85546875" customWidth="1"/>
    <col min="15713" max="15713" width="14.7109375" customWidth="1"/>
    <col min="15717" max="15719" width="14.7109375" customWidth="1"/>
    <col min="15873" max="15873" width="7" customWidth="1"/>
    <col min="15874" max="15874" width="37.28515625" customWidth="1"/>
    <col min="15875" max="15875" width="13.28515625" customWidth="1"/>
    <col min="15876" max="15876" width="14.140625" customWidth="1"/>
    <col min="15877" max="15877" width="12.5703125" customWidth="1"/>
    <col min="15878" max="15878" width="13.42578125" customWidth="1"/>
    <col min="15879" max="15882" width="13.7109375" customWidth="1"/>
    <col min="15883" max="15883" width="14.140625" customWidth="1"/>
    <col min="15884" max="15884" width="13.7109375" customWidth="1"/>
    <col min="15885" max="15885" width="9" customWidth="1"/>
    <col min="15886" max="15893" width="14.7109375" customWidth="1"/>
    <col min="15894" max="15894" width="14.85546875" customWidth="1"/>
    <col min="15895" max="15907" width="14.7109375" customWidth="1"/>
    <col min="15909" max="15909" width="14.7109375" customWidth="1"/>
    <col min="15911" max="15914" width="14.7109375" customWidth="1"/>
    <col min="15915" max="15915" width="14.85546875" customWidth="1"/>
    <col min="15916" max="15919" width="14.7109375" customWidth="1"/>
    <col min="15921" max="15922" width="14.7109375" customWidth="1"/>
    <col min="15924" max="15925" width="14.7109375" customWidth="1"/>
    <col min="15926" max="15926" width="14.5703125" customWidth="1"/>
    <col min="15927" max="15929" width="14.7109375" customWidth="1"/>
    <col min="15932" max="15932" width="14.7109375" customWidth="1"/>
    <col min="15933" max="15933" width="14.85546875" customWidth="1"/>
    <col min="15934" max="15936" width="14.7109375" customWidth="1"/>
    <col min="15938" max="15938" width="14.85546875" customWidth="1"/>
    <col min="15939" max="15940" width="14.7109375" customWidth="1"/>
    <col min="15941" max="15941" width="16.5703125" customWidth="1"/>
    <col min="15942" max="15943" width="14.7109375" customWidth="1"/>
    <col min="15945" max="15950" width="14.7109375" customWidth="1"/>
    <col min="15952" max="15952" width="14.85546875" customWidth="1"/>
    <col min="15953" max="15957" width="14.7109375" customWidth="1"/>
    <col min="15959" max="15963" width="14.7109375" customWidth="1"/>
    <col min="15964" max="15964" width="14.5703125" customWidth="1"/>
    <col min="15966" max="15967" width="14.7109375" customWidth="1"/>
    <col min="15968" max="15968" width="14.85546875" customWidth="1"/>
    <col min="15969" max="15969" width="14.7109375" customWidth="1"/>
    <col min="15973" max="15975" width="14.7109375" customWidth="1"/>
    <col min="16129" max="16129" width="7" customWidth="1"/>
    <col min="16130" max="16130" width="37.28515625" customWidth="1"/>
    <col min="16131" max="16131" width="13.28515625" customWidth="1"/>
    <col min="16132" max="16132" width="14.140625" customWidth="1"/>
    <col min="16133" max="16133" width="12.5703125" customWidth="1"/>
    <col min="16134" max="16134" width="13.42578125" customWidth="1"/>
    <col min="16135" max="16138" width="13.7109375" customWidth="1"/>
    <col min="16139" max="16139" width="14.140625" customWidth="1"/>
    <col min="16140" max="16140" width="13.7109375" customWidth="1"/>
    <col min="16141" max="16141" width="9" customWidth="1"/>
    <col min="16142" max="16149" width="14.7109375" customWidth="1"/>
    <col min="16150" max="16150" width="14.85546875" customWidth="1"/>
    <col min="16151" max="16163" width="14.7109375" customWidth="1"/>
    <col min="16165" max="16165" width="14.7109375" customWidth="1"/>
    <col min="16167" max="16170" width="14.7109375" customWidth="1"/>
    <col min="16171" max="16171" width="14.85546875" customWidth="1"/>
    <col min="16172" max="16175" width="14.7109375" customWidth="1"/>
    <col min="16177" max="16178" width="14.7109375" customWidth="1"/>
    <col min="16180" max="16181" width="14.7109375" customWidth="1"/>
    <col min="16182" max="16182" width="14.5703125" customWidth="1"/>
    <col min="16183" max="16185" width="14.7109375" customWidth="1"/>
    <col min="16188" max="16188" width="14.7109375" customWidth="1"/>
    <col min="16189" max="16189" width="14.85546875" customWidth="1"/>
    <col min="16190" max="16192" width="14.7109375" customWidth="1"/>
    <col min="16194" max="16194" width="14.85546875" customWidth="1"/>
    <col min="16195" max="16196" width="14.7109375" customWidth="1"/>
    <col min="16197" max="16197" width="16.5703125" customWidth="1"/>
    <col min="16198" max="16199" width="14.7109375" customWidth="1"/>
    <col min="16201" max="16206" width="14.7109375" customWidth="1"/>
    <col min="16208" max="16208" width="14.85546875" customWidth="1"/>
    <col min="16209" max="16213" width="14.7109375" customWidth="1"/>
    <col min="16215" max="16219" width="14.7109375" customWidth="1"/>
    <col min="16220" max="16220" width="14.5703125" customWidth="1"/>
    <col min="16222" max="16223" width="14.7109375" customWidth="1"/>
    <col min="16224" max="16224" width="14.85546875" customWidth="1"/>
    <col min="16225" max="16225" width="14.7109375" customWidth="1"/>
    <col min="16229" max="16231" width="14.7109375" customWidth="1"/>
  </cols>
  <sheetData>
    <row r="1" spans="1:7" x14ac:dyDescent="0.2">
      <c r="A1" s="20"/>
      <c r="B1" s="20"/>
      <c r="C1" s="20"/>
      <c r="D1" s="20"/>
      <c r="E1" s="20"/>
      <c r="F1" s="20"/>
    </row>
    <row r="2" spans="1:7" x14ac:dyDescent="0.2">
      <c r="A2" s="464" t="s">
        <v>313</v>
      </c>
      <c r="B2" s="464"/>
      <c r="C2" s="464"/>
      <c r="D2" s="464"/>
      <c r="E2" s="464"/>
      <c r="F2" s="464"/>
    </row>
    <row r="3" spans="1:7" x14ac:dyDescent="0.2">
      <c r="A3" s="465" t="s">
        <v>59</v>
      </c>
      <c r="B3" s="465"/>
      <c r="C3" s="465"/>
      <c r="D3" s="465"/>
      <c r="E3" s="465"/>
      <c r="F3" s="465"/>
    </row>
    <row r="4" spans="1:7" x14ac:dyDescent="0.2">
      <c r="A4" s="465" t="s">
        <v>130</v>
      </c>
      <c r="B4" s="465"/>
      <c r="C4" s="465"/>
      <c r="D4" s="465"/>
      <c r="E4" s="465"/>
      <c r="F4" s="465"/>
    </row>
    <row r="5" spans="1:7" x14ac:dyDescent="0.2">
      <c r="A5" s="465" t="s">
        <v>129</v>
      </c>
      <c r="B5" s="465"/>
      <c r="C5" s="465"/>
      <c r="D5" s="465"/>
      <c r="E5" s="465"/>
      <c r="F5" s="465"/>
    </row>
    <row r="6" spans="1:7" x14ac:dyDescent="0.2">
      <c r="A6" s="465" t="s">
        <v>124</v>
      </c>
      <c r="B6" s="465"/>
      <c r="C6" s="465"/>
      <c r="D6" s="465"/>
      <c r="E6" s="465"/>
      <c r="F6" s="465"/>
    </row>
    <row r="7" spans="1:7" x14ac:dyDescent="0.2">
      <c r="A7" s="259" t="s">
        <v>225</v>
      </c>
      <c r="B7" s="259"/>
      <c r="C7" s="259"/>
      <c r="D7" s="259"/>
      <c r="E7" s="259"/>
      <c r="F7" s="259"/>
      <c r="G7" s="40"/>
    </row>
    <row r="8" spans="1:7" ht="13.5" thickBot="1" x14ac:dyDescent="0.25">
      <c r="A8" s="21"/>
      <c r="B8" s="21"/>
      <c r="C8" s="21"/>
      <c r="D8" s="171"/>
      <c r="E8" s="21"/>
      <c r="F8" s="21"/>
    </row>
    <row r="9" spans="1:7" x14ac:dyDescent="0.2">
      <c r="A9" s="458" t="s">
        <v>63</v>
      </c>
      <c r="B9" s="460" t="s">
        <v>64</v>
      </c>
      <c r="C9" s="22" t="s">
        <v>65</v>
      </c>
      <c r="D9" s="155" t="s">
        <v>66</v>
      </c>
      <c r="E9" s="24" t="s">
        <v>67</v>
      </c>
      <c r="F9" s="462" t="s">
        <v>17</v>
      </c>
    </row>
    <row r="10" spans="1:7" ht="13.5" thickBot="1" x14ac:dyDescent="0.25">
      <c r="A10" s="459"/>
      <c r="B10" s="461"/>
      <c r="C10" s="25" t="s">
        <v>68</v>
      </c>
      <c r="D10" s="156" t="s">
        <v>69</v>
      </c>
      <c r="E10" s="27" t="s">
        <v>70</v>
      </c>
      <c r="F10" s="463"/>
    </row>
    <row r="11" spans="1:7" x14ac:dyDescent="0.2">
      <c r="A11" s="28">
        <v>51</v>
      </c>
      <c r="B11" s="29" t="s">
        <v>71</v>
      </c>
      <c r="C11" s="174">
        <f>SUM(C12+C15+C17)</f>
        <v>16951</v>
      </c>
      <c r="D11" s="174">
        <f>SUM(D12+D15+D17)</f>
        <v>5601.1500000000005</v>
      </c>
      <c r="E11" s="174">
        <f>SUM(E12+E15+E17)</f>
        <v>0</v>
      </c>
      <c r="F11" s="174">
        <f>SUM(F12+F15+F17)</f>
        <v>22552.15</v>
      </c>
    </row>
    <row r="12" spans="1:7" x14ac:dyDescent="0.2">
      <c r="A12" s="30">
        <v>511</v>
      </c>
      <c r="B12" s="31" t="s">
        <v>153</v>
      </c>
      <c r="C12" s="163">
        <f>SUM(C13:C14)</f>
        <v>14727.55</v>
      </c>
      <c r="D12" s="163">
        <f>SUM(D13:D14)</f>
        <v>4860</v>
      </c>
      <c r="E12" s="163">
        <f>SUM(E13:E14)</f>
        <v>0</v>
      </c>
      <c r="F12" s="163">
        <f>SUM(F13:F14)</f>
        <v>19587.55</v>
      </c>
    </row>
    <row r="13" spans="1:7" x14ac:dyDescent="0.2">
      <c r="A13" s="32">
        <v>51101</v>
      </c>
      <c r="B13" s="33" t="s">
        <v>72</v>
      </c>
      <c r="C13" s="164">
        <f>F13-D13</f>
        <v>13980</v>
      </c>
      <c r="D13" s="164">
        <f>'[1]GERENCIA  GENERAL'!$I$14*3</f>
        <v>4860</v>
      </c>
      <c r="E13" s="164"/>
      <c r="F13" s="164">
        <f>+'[2]GERENCIA  GENERAL'!$L$14</f>
        <v>18840</v>
      </c>
    </row>
    <row r="14" spans="1:7" x14ac:dyDescent="0.2">
      <c r="A14" s="32">
        <v>51103</v>
      </c>
      <c r="B14" s="38" t="s">
        <v>73</v>
      </c>
      <c r="C14" s="164">
        <f>+'[2]GERENCIA  GENERAL'!$M$14</f>
        <v>747.55</v>
      </c>
      <c r="D14" s="164"/>
      <c r="E14" s="164"/>
      <c r="F14" s="164">
        <f t="shared" ref="F14" si="0">SUM(C14:E14)</f>
        <v>747.55</v>
      </c>
    </row>
    <row r="15" spans="1:7" x14ac:dyDescent="0.2">
      <c r="A15" s="30">
        <v>514</v>
      </c>
      <c r="B15" s="29" t="s">
        <v>76</v>
      </c>
      <c r="C15" s="163">
        <f>SUM(C16:C16)</f>
        <v>1239.3000000000002</v>
      </c>
      <c r="D15" s="163">
        <f>SUM(D16:D16)</f>
        <v>413.1</v>
      </c>
      <c r="E15" s="163">
        <f>SUM(E16:E16)</f>
        <v>0</v>
      </c>
      <c r="F15" s="163">
        <f>SUM(F16:F16)</f>
        <v>1652.4</v>
      </c>
    </row>
    <row r="16" spans="1:7" x14ac:dyDescent="0.2">
      <c r="A16" s="35">
        <v>51401</v>
      </c>
      <c r="B16" s="38" t="s">
        <v>77</v>
      </c>
      <c r="C16" s="164">
        <f>F16-D16</f>
        <v>1239.3000000000002</v>
      </c>
      <c r="D16" s="164">
        <v>413.1</v>
      </c>
      <c r="E16" s="164"/>
      <c r="F16" s="164">
        <f>+'[2]GERENCIA  GENERAL'!$L$19+'[2]GERENCIA  GENERAL'!$L$21</f>
        <v>1652.4</v>
      </c>
    </row>
    <row r="17" spans="1:7" x14ac:dyDescent="0.2">
      <c r="A17" s="30">
        <v>515</v>
      </c>
      <c r="B17" s="37" t="s">
        <v>78</v>
      </c>
      <c r="C17" s="163">
        <f>SUM(C18:C18)</f>
        <v>984.14999999999986</v>
      </c>
      <c r="D17" s="163">
        <f>SUM(D18:D18)</f>
        <v>328.04999999999995</v>
      </c>
      <c r="E17" s="163">
        <f>SUM(E18:E18)</f>
        <v>0</v>
      </c>
      <c r="F17" s="163">
        <f>SUM(F18:F18)</f>
        <v>1312.1999999999998</v>
      </c>
    </row>
    <row r="18" spans="1:7" x14ac:dyDescent="0.2">
      <c r="A18" s="35">
        <v>51501</v>
      </c>
      <c r="B18" s="38" t="s">
        <v>77</v>
      </c>
      <c r="C18" s="164">
        <f>F18-D18</f>
        <v>984.14999999999986</v>
      </c>
      <c r="D18" s="164">
        <f>'[1]GERENCIA  GENERAL'!$J$14*3</f>
        <v>328.04999999999995</v>
      </c>
      <c r="E18" s="164"/>
      <c r="F18" s="164">
        <f>+'[2]GERENCIA  GENERAL'!$L$20</f>
        <v>1312.1999999999998</v>
      </c>
    </row>
    <row r="19" spans="1:7" x14ac:dyDescent="0.2">
      <c r="A19" s="30">
        <v>54</v>
      </c>
      <c r="B19" s="37" t="s">
        <v>80</v>
      </c>
      <c r="C19" s="51">
        <f>SUM(C20+C30+C35+C37)</f>
        <v>8000</v>
      </c>
      <c r="D19" s="51">
        <f>SUM(D20+D30+D35+D37)</f>
        <v>18800</v>
      </c>
      <c r="E19" s="51">
        <f>SUM(E20+E30+E35+E37)</f>
        <v>0</v>
      </c>
      <c r="F19" s="51">
        <f>SUM(F20+F30+F35+F37)</f>
        <v>26800</v>
      </c>
    </row>
    <row r="20" spans="1:7" x14ac:dyDescent="0.2">
      <c r="A20" s="30">
        <v>541</v>
      </c>
      <c r="B20" s="37" t="s">
        <v>154</v>
      </c>
      <c r="C20" s="51">
        <f>SUM(C21:C29)</f>
        <v>5200</v>
      </c>
      <c r="D20" s="51">
        <f>SUM(D21:D29)</f>
        <v>3000</v>
      </c>
      <c r="E20" s="51">
        <f>SUM(E21:E29)</f>
        <v>0</v>
      </c>
      <c r="F20" s="51">
        <f>SUM(F21:F29)</f>
        <v>8200</v>
      </c>
      <c r="G20" s="39"/>
    </row>
    <row r="21" spans="1:7" x14ac:dyDescent="0.2">
      <c r="A21" s="35">
        <v>54101</v>
      </c>
      <c r="B21" s="38" t="s">
        <v>257</v>
      </c>
      <c r="C21" s="52">
        <v>1000</v>
      </c>
      <c r="D21" s="52">
        <v>800</v>
      </c>
      <c r="E21" s="52"/>
      <c r="F21" s="52">
        <f>SUM(C21:E21)</f>
        <v>1800</v>
      </c>
      <c r="G21" s="39"/>
    </row>
    <row r="22" spans="1:7" x14ac:dyDescent="0.2">
      <c r="A22" s="35">
        <v>54105</v>
      </c>
      <c r="B22" s="38" t="s">
        <v>84</v>
      </c>
      <c r="C22" s="52">
        <v>200</v>
      </c>
      <c r="D22" s="52"/>
      <c r="E22" s="52"/>
      <c r="F22" s="52">
        <f>SUM(C22:E22)</f>
        <v>200</v>
      </c>
      <c r="G22" s="40"/>
    </row>
    <row r="23" spans="1:7" x14ac:dyDescent="0.2">
      <c r="A23" s="35">
        <v>54111</v>
      </c>
      <c r="B23" s="38" t="s">
        <v>240</v>
      </c>
      <c r="C23" s="164">
        <v>2000</v>
      </c>
      <c r="D23" s="52"/>
      <c r="E23" s="52"/>
      <c r="F23" s="52">
        <f t="shared" ref="F23" si="1">SUM(C23:E23)</f>
        <v>2000</v>
      </c>
      <c r="G23" s="40"/>
    </row>
    <row r="24" spans="1:7" x14ac:dyDescent="0.2">
      <c r="A24" s="35">
        <v>54114</v>
      </c>
      <c r="B24" s="38" t="s">
        <v>88</v>
      </c>
      <c r="C24" s="52">
        <v>300</v>
      </c>
      <c r="D24" s="52"/>
      <c r="E24" s="52"/>
      <c r="F24" s="52">
        <f t="shared" ref="F24:F47" si="2">SUM(C24:E24)</f>
        <v>300</v>
      </c>
      <c r="G24" s="40"/>
    </row>
    <row r="25" spans="1:7" x14ac:dyDescent="0.2">
      <c r="A25" s="35">
        <v>54115</v>
      </c>
      <c r="B25" s="38" t="s">
        <v>89</v>
      </c>
      <c r="C25" s="52">
        <v>100</v>
      </c>
      <c r="D25" s="52">
        <v>100</v>
      </c>
      <c r="E25" s="52"/>
      <c r="F25" s="52">
        <f t="shared" si="2"/>
        <v>200</v>
      </c>
      <c r="G25" s="40"/>
    </row>
    <row r="26" spans="1:7" x14ac:dyDescent="0.2">
      <c r="A26" s="35">
        <v>54116</v>
      </c>
      <c r="B26" s="38" t="s">
        <v>258</v>
      </c>
      <c r="C26" s="52">
        <v>100</v>
      </c>
      <c r="D26" s="52">
        <v>100</v>
      </c>
      <c r="E26" s="52"/>
      <c r="F26" s="52">
        <f t="shared" si="2"/>
        <v>200</v>
      </c>
      <c r="G26" s="40"/>
    </row>
    <row r="27" spans="1:7" x14ac:dyDescent="0.2">
      <c r="A27" s="35">
        <v>54118</v>
      </c>
      <c r="B27" s="38" t="s">
        <v>251</v>
      </c>
      <c r="C27" s="52">
        <v>500</v>
      </c>
      <c r="D27" s="52">
        <v>500</v>
      </c>
      <c r="E27" s="52"/>
      <c r="F27" s="52">
        <f t="shared" si="2"/>
        <v>1000</v>
      </c>
      <c r="G27" s="40"/>
    </row>
    <row r="28" spans="1:7" x14ac:dyDescent="0.2">
      <c r="A28" s="35">
        <v>54119</v>
      </c>
      <c r="B28" s="38" t="s">
        <v>252</v>
      </c>
      <c r="C28" s="52">
        <v>500</v>
      </c>
      <c r="D28" s="52">
        <v>1000</v>
      </c>
      <c r="E28" s="52"/>
      <c r="F28" s="52">
        <f t="shared" si="2"/>
        <v>1500</v>
      </c>
      <c r="G28" s="40"/>
    </row>
    <row r="29" spans="1:7" x14ac:dyDescent="0.2">
      <c r="A29" s="35">
        <v>54199</v>
      </c>
      <c r="B29" s="38" t="s">
        <v>90</v>
      </c>
      <c r="C29" s="52">
        <v>500</v>
      </c>
      <c r="D29" s="52">
        <v>500</v>
      </c>
      <c r="E29" s="52"/>
      <c r="F29" s="52">
        <f t="shared" si="2"/>
        <v>1000</v>
      </c>
      <c r="G29" s="40"/>
    </row>
    <row r="30" spans="1:7" x14ac:dyDescent="0.2">
      <c r="A30" s="30">
        <v>543</v>
      </c>
      <c r="B30" s="37" t="s">
        <v>155</v>
      </c>
      <c r="C30" s="51">
        <f>SUM(C31:C34)</f>
        <v>2800</v>
      </c>
      <c r="D30" s="51">
        <f>SUM(D31:D34)</f>
        <v>12700</v>
      </c>
      <c r="E30" s="51">
        <f>SUM(E31:E34)</f>
        <v>0</v>
      </c>
      <c r="F30" s="51">
        <f>SUM(F31:F34)</f>
        <v>15500</v>
      </c>
      <c r="G30" s="39"/>
    </row>
    <row r="31" spans="1:7" x14ac:dyDescent="0.2">
      <c r="A31" s="35">
        <v>54301</v>
      </c>
      <c r="B31" s="38" t="s">
        <v>95</v>
      </c>
      <c r="C31" s="52">
        <v>0</v>
      </c>
      <c r="D31" s="52">
        <v>4000</v>
      </c>
      <c r="E31" s="52"/>
      <c r="F31" s="52">
        <f t="shared" si="2"/>
        <v>4000</v>
      </c>
      <c r="G31" s="40"/>
    </row>
    <row r="32" spans="1:7" x14ac:dyDescent="0.2">
      <c r="A32" s="35">
        <v>54304</v>
      </c>
      <c r="B32" s="38" t="s">
        <v>254</v>
      </c>
      <c r="C32" s="52">
        <v>1000</v>
      </c>
      <c r="D32" s="52">
        <v>3000</v>
      </c>
      <c r="E32" s="52"/>
      <c r="F32" s="52">
        <f t="shared" si="2"/>
        <v>4000</v>
      </c>
      <c r="G32" s="40"/>
    </row>
    <row r="33" spans="1:7" x14ac:dyDescent="0.2">
      <c r="A33" s="168">
        <v>54313</v>
      </c>
      <c r="B33" s="36" t="s">
        <v>128</v>
      </c>
      <c r="C33" s="169">
        <v>300</v>
      </c>
      <c r="D33" s="169">
        <v>1200</v>
      </c>
      <c r="E33" s="169"/>
      <c r="F33" s="52">
        <f t="shared" si="2"/>
        <v>1500</v>
      </c>
      <c r="G33" s="40"/>
    </row>
    <row r="34" spans="1:7" x14ac:dyDescent="0.2">
      <c r="A34" s="168">
        <v>54314</v>
      </c>
      <c r="B34" s="36" t="s">
        <v>145</v>
      </c>
      <c r="C34" s="169">
        <v>1500</v>
      </c>
      <c r="D34" s="173">
        <v>4500</v>
      </c>
      <c r="E34" s="169"/>
      <c r="F34" s="52">
        <f t="shared" si="2"/>
        <v>6000</v>
      </c>
      <c r="G34" s="40"/>
    </row>
    <row r="35" spans="1:7" x14ac:dyDescent="0.2">
      <c r="A35" s="28">
        <v>544</v>
      </c>
      <c r="B35" s="29" t="s">
        <v>156</v>
      </c>
      <c r="C35" s="50">
        <f>SUM(C36:C36)</f>
        <v>0</v>
      </c>
      <c r="D35" s="50">
        <f>SUM(D36:D36)</f>
        <v>100</v>
      </c>
      <c r="E35" s="50">
        <f>SUM(E36:E36)</f>
        <v>0</v>
      </c>
      <c r="F35" s="50">
        <f>SUM(F36:F36)</f>
        <v>100</v>
      </c>
      <c r="G35" s="41"/>
    </row>
    <row r="36" spans="1:7" x14ac:dyDescent="0.2">
      <c r="A36" s="35">
        <v>54401</v>
      </c>
      <c r="B36" s="38" t="s">
        <v>101</v>
      </c>
      <c r="C36" s="52">
        <v>0</v>
      </c>
      <c r="D36" s="52">
        <v>100</v>
      </c>
      <c r="E36" s="52"/>
      <c r="F36" s="52">
        <f t="shared" si="2"/>
        <v>100</v>
      </c>
      <c r="G36" s="40"/>
    </row>
    <row r="37" spans="1:7" ht="26.25" customHeight="1" x14ac:dyDescent="0.2">
      <c r="A37" s="30">
        <v>545</v>
      </c>
      <c r="B37" s="53" t="s">
        <v>160</v>
      </c>
      <c r="C37" s="51">
        <f>SUM(C38:C38)</f>
        <v>0</v>
      </c>
      <c r="D37" s="51">
        <f>SUM(D38:D38)</f>
        <v>3000</v>
      </c>
      <c r="E37" s="51">
        <f>SUM(E38:E38)</f>
        <v>0</v>
      </c>
      <c r="F37" s="51">
        <f>SUM(F38:F38)</f>
        <v>3000</v>
      </c>
      <c r="G37" s="39"/>
    </row>
    <row r="38" spans="1:7" x14ac:dyDescent="0.2">
      <c r="A38" s="35">
        <v>54503</v>
      </c>
      <c r="B38" s="38" t="s">
        <v>103</v>
      </c>
      <c r="C38" s="51"/>
      <c r="D38" s="52">
        <v>3000</v>
      </c>
      <c r="E38" s="51"/>
      <c r="F38" s="52">
        <f t="shared" si="2"/>
        <v>3000</v>
      </c>
      <c r="G38" s="39"/>
    </row>
    <row r="39" spans="1:7" x14ac:dyDescent="0.2">
      <c r="A39" s="30">
        <v>55</v>
      </c>
      <c r="B39" s="37" t="s">
        <v>104</v>
      </c>
      <c r="C39" s="51">
        <f>SUM(C40+C42)</f>
        <v>2110</v>
      </c>
      <c r="D39" s="51">
        <f t="shared" ref="D39:F39" si="3">SUM(D40+D42)</f>
        <v>2000</v>
      </c>
      <c r="E39" s="51">
        <f t="shared" si="3"/>
        <v>0</v>
      </c>
      <c r="F39" s="51">
        <f t="shared" si="3"/>
        <v>4110</v>
      </c>
      <c r="G39" s="39"/>
    </row>
    <row r="40" spans="1:7" x14ac:dyDescent="0.2">
      <c r="A40" s="30">
        <v>556</v>
      </c>
      <c r="B40" s="37" t="s">
        <v>158</v>
      </c>
      <c r="C40" s="51">
        <f>SUM(C41:C41)</f>
        <v>110</v>
      </c>
      <c r="D40" s="51">
        <f>SUM(D41:D41)</f>
        <v>0</v>
      </c>
      <c r="E40" s="51">
        <f>SUM(E41:E41)</f>
        <v>0</v>
      </c>
      <c r="F40" s="51">
        <f>SUM(F41:F41)</f>
        <v>110</v>
      </c>
      <c r="G40" s="40"/>
    </row>
    <row r="41" spans="1:7" x14ac:dyDescent="0.2">
      <c r="A41" s="35">
        <v>55601</v>
      </c>
      <c r="B41" s="192" t="s">
        <v>105</v>
      </c>
      <c r="C41" s="164">
        <v>110</v>
      </c>
      <c r="D41" s="52"/>
      <c r="E41" s="52"/>
      <c r="F41" s="52">
        <f t="shared" si="2"/>
        <v>110</v>
      </c>
      <c r="G41" s="40"/>
    </row>
    <row r="42" spans="1:7" x14ac:dyDescent="0.2">
      <c r="A42" s="30">
        <v>557</v>
      </c>
      <c r="B42" s="37" t="s">
        <v>159</v>
      </c>
      <c r="C42" s="51">
        <f>SUM(C43)</f>
        <v>2000</v>
      </c>
      <c r="D42" s="51">
        <f t="shared" ref="D42:F42" si="4">SUM(D43)</f>
        <v>2000</v>
      </c>
      <c r="E42" s="51">
        <f t="shared" si="4"/>
        <v>0</v>
      </c>
      <c r="F42" s="51">
        <f t="shared" si="4"/>
        <v>4000</v>
      </c>
      <c r="G42" s="40"/>
    </row>
    <row r="43" spans="1:7" x14ac:dyDescent="0.2">
      <c r="A43" s="35">
        <v>55799</v>
      </c>
      <c r="B43" s="38" t="s">
        <v>108</v>
      </c>
      <c r="C43" s="52">
        <v>2000</v>
      </c>
      <c r="D43" s="52">
        <v>2000</v>
      </c>
      <c r="E43" s="52"/>
      <c r="F43" s="52">
        <f t="shared" si="2"/>
        <v>4000</v>
      </c>
      <c r="G43" s="40"/>
    </row>
    <row r="44" spans="1:7" x14ac:dyDescent="0.2">
      <c r="A44" s="30">
        <v>61</v>
      </c>
      <c r="B44" s="37" t="s">
        <v>110</v>
      </c>
      <c r="C44" s="51">
        <f>SUM(C45:C45)</f>
        <v>0</v>
      </c>
      <c r="D44" s="51">
        <f>SUM(D45:D45)</f>
        <v>2350</v>
      </c>
      <c r="E44" s="51">
        <f>SUM(E45:E45)</f>
        <v>0</v>
      </c>
      <c r="F44" s="51">
        <f>SUM(F45:F45)</f>
        <v>2350</v>
      </c>
      <c r="G44" s="40"/>
    </row>
    <row r="45" spans="1:7" x14ac:dyDescent="0.2">
      <c r="A45" s="30">
        <v>611</v>
      </c>
      <c r="B45" s="37" t="s">
        <v>111</v>
      </c>
      <c r="C45" s="51">
        <f>SUM(C46:C47)</f>
        <v>0</v>
      </c>
      <c r="D45" s="51">
        <f t="shared" ref="D45:F45" si="5">SUM(D46:D47)</f>
        <v>2350</v>
      </c>
      <c r="E45" s="51">
        <f t="shared" si="5"/>
        <v>0</v>
      </c>
      <c r="F45" s="51">
        <f t="shared" si="5"/>
        <v>2350</v>
      </c>
      <c r="G45" s="40"/>
    </row>
    <row r="46" spans="1:7" x14ac:dyDescent="0.2">
      <c r="A46" s="35">
        <v>61101</v>
      </c>
      <c r="B46" s="38" t="s">
        <v>112</v>
      </c>
      <c r="C46" s="52"/>
      <c r="D46" s="52">
        <v>1250</v>
      </c>
      <c r="E46" s="52"/>
      <c r="F46" s="52">
        <f t="shared" si="2"/>
        <v>1250</v>
      </c>
      <c r="G46" s="40"/>
    </row>
    <row r="47" spans="1:7" x14ac:dyDescent="0.2">
      <c r="A47" s="35">
        <v>61199</v>
      </c>
      <c r="B47" s="38" t="s">
        <v>115</v>
      </c>
      <c r="C47" s="52"/>
      <c r="D47" s="52">
        <v>1100</v>
      </c>
      <c r="E47" s="52"/>
      <c r="F47" s="52">
        <f t="shared" si="2"/>
        <v>1100</v>
      </c>
      <c r="G47" s="40"/>
    </row>
    <row r="48" spans="1:7" x14ac:dyDescent="0.2">
      <c r="A48" s="35"/>
      <c r="B48" s="37" t="s">
        <v>119</v>
      </c>
      <c r="C48" s="51">
        <f>SUM(C11+C19+C39+C44)</f>
        <v>27061</v>
      </c>
      <c r="D48" s="51">
        <f>SUM(D11+D19+D39+D44)</f>
        <v>28751.15</v>
      </c>
      <c r="E48" s="51">
        <f>SUM(E11+E19+E39+E44)</f>
        <v>0</v>
      </c>
      <c r="F48" s="51">
        <f>SUM(F11+F19+F39+F44)</f>
        <v>55812.15</v>
      </c>
      <c r="G48" s="40"/>
    </row>
    <row r="49" spans="1:7" x14ac:dyDescent="0.2">
      <c r="A49" s="35"/>
      <c r="B49" s="38"/>
      <c r="C49" s="52"/>
      <c r="D49" s="52"/>
      <c r="E49" s="52"/>
      <c r="F49" s="52"/>
      <c r="G49" s="40"/>
    </row>
    <row r="50" spans="1:7" x14ac:dyDescent="0.2">
      <c r="A50" s="30"/>
      <c r="B50" s="37" t="s">
        <v>120</v>
      </c>
      <c r="C50" s="51">
        <f>SUM(C11+C19+C39+C44)</f>
        <v>27061</v>
      </c>
      <c r="D50" s="51">
        <f>SUM(D11+D19+D39+D44)</f>
        <v>28751.15</v>
      </c>
      <c r="E50" s="51">
        <f>SUM(E11+E19+E39+E44)</f>
        <v>0</v>
      </c>
      <c r="F50" s="51">
        <f>SUM(F11+F19+F39+F44)</f>
        <v>55812.15</v>
      </c>
      <c r="G50" s="54"/>
    </row>
    <row r="51" spans="1:7" x14ac:dyDescent="0.2">
      <c r="A51" s="30"/>
      <c r="B51" s="37" t="s">
        <v>121</v>
      </c>
      <c r="C51" s="51">
        <f>SUM(C12+C15+C17+C20+C30+C35+C37+C40+C42+C45)</f>
        <v>27061</v>
      </c>
      <c r="D51" s="51">
        <f t="shared" ref="D51:F51" si="6">SUM(D12+D15+D17+D20+D30+D35+D37+D40+D42+D45)</f>
        <v>28751.15</v>
      </c>
      <c r="E51" s="51">
        <f t="shared" si="6"/>
        <v>0</v>
      </c>
      <c r="F51" s="51">
        <f t="shared" si="6"/>
        <v>55812.15</v>
      </c>
      <c r="G51" s="54"/>
    </row>
    <row r="52" spans="1:7" x14ac:dyDescent="0.2">
      <c r="A52" s="30"/>
      <c r="B52" s="37" t="s">
        <v>122</v>
      </c>
      <c r="C52" s="51">
        <f>SUM(C13+C14+C16+C18+C21+C22+C23+C24+C25+C26+C27+C28+C29+C31+C32+C33+C34+C36+C38+C41+C43+C46+C47)</f>
        <v>27061</v>
      </c>
      <c r="D52" s="51">
        <f t="shared" ref="D52:F52" si="7">SUM(D13+D14+D16+D18+D21+D22+D23+D24+D25+D26+D27+D28+D29+D31+D32+D33+D34+D36+D38+D41+D43+D46+D47)</f>
        <v>28751.15</v>
      </c>
      <c r="E52" s="51">
        <f t="shared" si="7"/>
        <v>0</v>
      </c>
      <c r="F52" s="51">
        <f t="shared" si="7"/>
        <v>55812.15</v>
      </c>
      <c r="G52" s="245"/>
    </row>
    <row r="53" spans="1:7" x14ac:dyDescent="0.2">
      <c r="A53" s="42"/>
      <c r="G53" s="40"/>
    </row>
    <row r="54" spans="1:7" x14ac:dyDescent="0.2">
      <c r="G54" s="40"/>
    </row>
    <row r="55" spans="1:7" x14ac:dyDescent="0.2">
      <c r="G55" s="40"/>
    </row>
    <row r="56" spans="1:7" x14ac:dyDescent="0.2">
      <c r="G56" s="40"/>
    </row>
    <row r="57" spans="1:7" x14ac:dyDescent="0.2">
      <c r="G57" s="40"/>
    </row>
    <row r="58" spans="1:7" x14ac:dyDescent="0.2">
      <c r="G58" s="40"/>
    </row>
    <row r="59" spans="1:7" x14ac:dyDescent="0.2">
      <c r="G59" s="40"/>
    </row>
    <row r="60" spans="1:7" x14ac:dyDescent="0.2">
      <c r="G60" s="40"/>
    </row>
    <row r="61" spans="1:7" x14ac:dyDescent="0.2">
      <c r="G61" s="40"/>
    </row>
    <row r="62" spans="1:7" x14ac:dyDescent="0.2">
      <c r="G62" s="40"/>
    </row>
    <row r="63" spans="1:7" x14ac:dyDescent="0.2">
      <c r="G63" s="40"/>
    </row>
    <row r="64" spans="1:7" x14ac:dyDescent="0.2">
      <c r="G64" s="40"/>
    </row>
    <row r="65" spans="7:7" x14ac:dyDescent="0.2">
      <c r="G65" s="40"/>
    </row>
    <row r="66" spans="7:7" x14ac:dyDescent="0.2">
      <c r="G66" s="40"/>
    </row>
    <row r="67" spans="7:7" x14ac:dyDescent="0.2">
      <c r="G67" s="40"/>
    </row>
    <row r="68" spans="7:7" x14ac:dyDescent="0.2">
      <c r="G68" s="40"/>
    </row>
    <row r="69" spans="7:7" x14ac:dyDescent="0.2">
      <c r="G69" s="40"/>
    </row>
    <row r="70" spans="7:7" x14ac:dyDescent="0.2">
      <c r="G70" s="40"/>
    </row>
    <row r="71" spans="7:7" x14ac:dyDescent="0.2">
      <c r="G71" s="40"/>
    </row>
    <row r="72" spans="7:7" x14ac:dyDescent="0.2">
      <c r="G72" s="40"/>
    </row>
    <row r="73" spans="7:7" x14ac:dyDescent="0.2">
      <c r="G73" s="40"/>
    </row>
    <row r="74" spans="7:7" x14ac:dyDescent="0.2">
      <c r="G74" s="40"/>
    </row>
    <row r="75" spans="7:7" x14ac:dyDescent="0.2">
      <c r="G75" s="40"/>
    </row>
    <row r="76" spans="7:7" x14ac:dyDescent="0.2">
      <c r="G76" s="40"/>
    </row>
    <row r="77" spans="7:7" x14ac:dyDescent="0.2">
      <c r="G77" s="40"/>
    </row>
    <row r="78" spans="7:7" x14ac:dyDescent="0.2">
      <c r="G78" s="40"/>
    </row>
    <row r="79" spans="7:7" x14ac:dyDescent="0.2">
      <c r="G79" s="40"/>
    </row>
    <row r="80" spans="7:7" x14ac:dyDescent="0.2">
      <c r="G80" s="40"/>
    </row>
    <row r="81" spans="7:7" x14ac:dyDescent="0.2">
      <c r="G81" s="40"/>
    </row>
    <row r="94" spans="7:7" ht="15" customHeight="1" x14ac:dyDescent="0.2"/>
    <row r="1101" spans="7:7" x14ac:dyDescent="0.2">
      <c r="G1101" s="43"/>
    </row>
    <row r="1102" spans="7:7" x14ac:dyDescent="0.2">
      <c r="G1102" s="2"/>
    </row>
    <row r="1103" spans="7:7" x14ac:dyDescent="0.2">
      <c r="G1103" s="2"/>
    </row>
    <row r="1104" spans="7:7" x14ac:dyDescent="0.2">
      <c r="G1104" s="2"/>
    </row>
    <row r="1105" spans="7:7" x14ac:dyDescent="0.2">
      <c r="G1105" s="2"/>
    </row>
    <row r="1106" spans="7:7" x14ac:dyDescent="0.2">
      <c r="G1106" s="44"/>
    </row>
    <row r="1107" spans="7:7" x14ac:dyDescent="0.2">
      <c r="G1107" s="2"/>
    </row>
    <row r="1108" spans="7:7" x14ac:dyDescent="0.2">
      <c r="G1108" s="2"/>
    </row>
    <row r="1109" spans="7:7" x14ac:dyDescent="0.2">
      <c r="G1109" s="2"/>
    </row>
    <row r="1110" spans="7:7" x14ac:dyDescent="0.2">
      <c r="G1110" s="2"/>
    </row>
    <row r="1111" spans="7:7" x14ac:dyDescent="0.2">
      <c r="G1111" s="2"/>
    </row>
    <row r="1112" spans="7:7" x14ac:dyDescent="0.2">
      <c r="G1112" s="2"/>
    </row>
    <row r="1113" spans="7:7" x14ac:dyDescent="0.2">
      <c r="G1113" s="2"/>
    </row>
    <row r="1114" spans="7:7" x14ac:dyDescent="0.2">
      <c r="G1114" s="2"/>
    </row>
    <row r="1115" spans="7:7" x14ac:dyDescent="0.2">
      <c r="G1115" s="2"/>
    </row>
    <row r="1116" spans="7:7" x14ac:dyDescent="0.2">
      <c r="G1116" s="2"/>
    </row>
    <row r="1117" spans="7:7" x14ac:dyDescent="0.2">
      <c r="G1117" s="2"/>
    </row>
    <row r="1118" spans="7:7" x14ac:dyDescent="0.2">
      <c r="G1118" s="2"/>
    </row>
    <row r="1119" spans="7:7" x14ac:dyDescent="0.2">
      <c r="G1119" s="45"/>
    </row>
    <row r="1120" spans="7:7" x14ac:dyDescent="0.2">
      <c r="G1120" s="46"/>
    </row>
    <row r="1121" spans="7:7" x14ac:dyDescent="0.2">
      <c r="G1121" s="45"/>
    </row>
    <row r="1122" spans="7:7" x14ac:dyDescent="0.2">
      <c r="G1122" s="47"/>
    </row>
    <row r="1123" spans="7:7" x14ac:dyDescent="0.2">
      <c r="G1123" s="40"/>
    </row>
    <row r="1124" spans="7:7" x14ac:dyDescent="0.2">
      <c r="G1124" s="39"/>
    </row>
    <row r="1125" spans="7:7" x14ac:dyDescent="0.2">
      <c r="G1125" s="40"/>
    </row>
    <row r="1126" spans="7:7" x14ac:dyDescent="0.2">
      <c r="G1126" s="40"/>
    </row>
    <row r="1127" spans="7:7" x14ac:dyDescent="0.2">
      <c r="G1127" s="40"/>
    </row>
    <row r="1128" spans="7:7" x14ac:dyDescent="0.2">
      <c r="G1128" s="39"/>
    </row>
    <row r="1129" spans="7:7" x14ac:dyDescent="0.2">
      <c r="G1129" s="39"/>
    </row>
    <row r="1130" spans="7:7" x14ac:dyDescent="0.2">
      <c r="G1130" s="39"/>
    </row>
    <row r="1131" spans="7:7" x14ac:dyDescent="0.2">
      <c r="G1131" s="39"/>
    </row>
    <row r="1132" spans="7:7" x14ac:dyDescent="0.2">
      <c r="G1132" s="39"/>
    </row>
    <row r="1133" spans="7:7" x14ac:dyDescent="0.2">
      <c r="G1133" s="39"/>
    </row>
    <row r="2475" spans="8:102" ht="11.1" customHeight="1" x14ac:dyDescent="0.2">
      <c r="H2475" s="43"/>
      <c r="I2475" s="43"/>
      <c r="J2475" s="43"/>
      <c r="K2475" s="43"/>
      <c r="L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Z2475" s="43"/>
      <c r="BA2475" s="43"/>
      <c r="BB2475" s="43"/>
      <c r="BC2475" s="43"/>
      <c r="BD2475" s="43"/>
      <c r="BE2475" s="43"/>
      <c r="BG2475" s="43"/>
      <c r="BH2475" s="43"/>
      <c r="BI2475" s="43"/>
      <c r="BJ2475" s="43"/>
      <c r="BK2475" s="43"/>
      <c r="BL2475" s="43"/>
      <c r="BN2475" s="43"/>
      <c r="BO2475" s="43"/>
      <c r="BP2475" s="43"/>
      <c r="BQ2475" s="43"/>
      <c r="BR2475" s="43"/>
      <c r="BS2475" s="43"/>
      <c r="BU2475" s="43"/>
      <c r="BV2475" s="43"/>
      <c r="BW2475" s="43"/>
      <c r="BX2475" s="43"/>
      <c r="BY2475" s="43"/>
      <c r="BZ2475" s="43"/>
      <c r="CB2475" s="43"/>
      <c r="CC2475" s="43"/>
      <c r="CD2475" s="43"/>
      <c r="CE2475" s="43"/>
      <c r="CF2475" s="43"/>
      <c r="CG2475" s="43"/>
      <c r="CI2475" s="43"/>
      <c r="CJ2475" s="43"/>
      <c r="CK2475" s="43"/>
      <c r="CL2475" s="43"/>
      <c r="CM2475" s="43"/>
      <c r="CN2475" s="43"/>
      <c r="CP2475" s="43"/>
      <c r="CQ2475" s="43"/>
      <c r="CR2475" s="43"/>
      <c r="CS2475" s="43"/>
      <c r="CT2475" s="43"/>
      <c r="CU2475" s="43"/>
      <c r="CW2475" s="43"/>
      <c r="CX2475" s="43"/>
    </row>
    <row r="2476" spans="8:102" ht="11.1" customHeight="1" x14ac:dyDescent="0.2">
      <c r="H2476" s="2"/>
      <c r="I2476" s="2"/>
      <c r="J2476" s="2"/>
      <c r="K2476" s="2"/>
      <c r="L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Z2476" s="2"/>
      <c r="BA2476" s="2"/>
      <c r="BB2476" s="2"/>
      <c r="BC2476" s="2"/>
      <c r="BD2476" s="2"/>
      <c r="BE2476" s="2"/>
      <c r="BG2476" s="2"/>
      <c r="BH2476" s="2"/>
      <c r="BI2476" s="2"/>
      <c r="BJ2476" s="2"/>
      <c r="BK2476" s="2"/>
      <c r="BL2476" s="2"/>
      <c r="BN2476" s="2"/>
      <c r="BO2476" s="2"/>
      <c r="BP2476" s="2"/>
      <c r="BQ2476" s="2"/>
      <c r="BR2476" s="2"/>
      <c r="BS2476" s="2"/>
      <c r="BU2476" s="2"/>
      <c r="BV2476" s="2"/>
      <c r="BW2476" s="2"/>
      <c r="BX2476" s="2"/>
      <c r="BY2476" s="2"/>
      <c r="BZ2476" s="2"/>
      <c r="CB2476" s="2"/>
      <c r="CC2476" s="2"/>
      <c r="CD2476" s="2"/>
      <c r="CE2476" s="2"/>
      <c r="CF2476" s="2"/>
      <c r="CG2476" s="2"/>
      <c r="CI2476" s="2"/>
      <c r="CJ2476" s="2"/>
      <c r="CK2476" s="2"/>
      <c r="CL2476" s="2"/>
      <c r="CM2476" s="2"/>
      <c r="CN2476" s="2"/>
      <c r="CP2476" s="2"/>
      <c r="CQ2476" s="2"/>
      <c r="CR2476" s="2"/>
      <c r="CS2476" s="2"/>
      <c r="CT2476" s="2"/>
      <c r="CU2476" s="2"/>
      <c r="CW2476" s="2"/>
      <c r="CX2476" s="2"/>
    </row>
    <row r="2477" spans="8:102" ht="11.1" customHeight="1" x14ac:dyDescent="0.2">
      <c r="H2477" s="2"/>
      <c r="I2477" s="2"/>
      <c r="J2477" s="2"/>
      <c r="K2477" s="2"/>
      <c r="L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J2477" s="2"/>
      <c r="AK2477" s="2"/>
      <c r="AM2477" s="2"/>
      <c r="AO2477" s="2"/>
      <c r="AP2477" s="2"/>
      <c r="AQ2477" s="2"/>
      <c r="AR2477" s="2"/>
      <c r="AS2477" s="2"/>
      <c r="AT2477" s="2"/>
      <c r="AV2477" s="2"/>
      <c r="AX2477" s="2"/>
      <c r="AZ2477" s="2"/>
      <c r="BA2477" s="2"/>
      <c r="BB2477" s="2"/>
      <c r="BC2477" s="2"/>
      <c r="BD2477" s="2"/>
      <c r="BE2477" s="2"/>
      <c r="BG2477" s="2"/>
      <c r="BH2477" s="2"/>
      <c r="BI2477" s="2"/>
      <c r="BJ2477" s="2"/>
      <c r="BL2477" s="2"/>
      <c r="BN2477" s="2"/>
      <c r="BO2477" s="2"/>
      <c r="BP2477" s="2"/>
      <c r="BQ2477" s="2"/>
      <c r="BR2477" s="2"/>
      <c r="BS2477" s="2"/>
      <c r="BU2477" s="2"/>
      <c r="BV2477" s="2"/>
      <c r="BW2477" s="2"/>
      <c r="BX2477" s="2"/>
      <c r="BY2477" s="2"/>
      <c r="BZ2477" s="2"/>
      <c r="CB2477" s="2"/>
      <c r="CD2477" s="2"/>
      <c r="CE2477" s="2"/>
      <c r="CF2477" s="2"/>
      <c r="CG2477" s="2"/>
      <c r="CI2477" s="2"/>
      <c r="CJ2477" s="2"/>
      <c r="CK2477" s="2"/>
      <c r="CL2477" s="2"/>
      <c r="CM2477" s="2"/>
      <c r="CN2477" s="2"/>
      <c r="CP2477" s="2"/>
      <c r="CQ2477" s="2"/>
      <c r="CR2477" s="2"/>
      <c r="CW2477" s="2"/>
      <c r="CX2477" s="2"/>
    </row>
    <row r="2478" spans="8:102" x14ac:dyDescent="0.2">
      <c r="H2478" s="2"/>
      <c r="I2478" s="2"/>
      <c r="J2478" s="2"/>
      <c r="K2478" s="2"/>
      <c r="L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J2478" s="2"/>
      <c r="AK2478" s="2"/>
      <c r="AM2478" s="2"/>
      <c r="AO2478" s="2"/>
      <c r="AP2478" s="2"/>
      <c r="AQ2478" s="2"/>
      <c r="AR2478" s="2"/>
      <c r="AS2478" s="2"/>
      <c r="AT2478" s="2"/>
      <c r="AV2478" s="2"/>
      <c r="AX2478" s="2"/>
      <c r="AZ2478" s="2"/>
      <c r="BA2478" s="2"/>
      <c r="BB2478" s="2"/>
      <c r="BC2478" s="2"/>
      <c r="BD2478" s="2"/>
      <c r="BE2478" s="2"/>
      <c r="BG2478" s="2"/>
      <c r="BH2478" s="2"/>
      <c r="BI2478" s="2"/>
      <c r="BJ2478" s="2"/>
      <c r="BL2478" s="2"/>
      <c r="BN2478" s="2"/>
      <c r="BO2478" s="2"/>
      <c r="BP2478" s="2"/>
      <c r="BQ2478" s="2"/>
      <c r="BR2478" s="2"/>
      <c r="BS2478" s="2"/>
      <c r="BU2478" s="2"/>
      <c r="BV2478" s="2"/>
      <c r="BW2478" s="2"/>
      <c r="BX2478" s="2"/>
      <c r="BY2478" s="2"/>
      <c r="BZ2478" s="2"/>
      <c r="CB2478" s="2"/>
      <c r="CD2478" s="2"/>
      <c r="CE2478" s="2"/>
      <c r="CF2478" s="2"/>
      <c r="CG2478" s="2"/>
      <c r="CI2478" s="2"/>
      <c r="CJ2478" s="2"/>
      <c r="CK2478" s="2"/>
      <c r="CL2478" s="2"/>
      <c r="CM2478" s="2"/>
      <c r="CN2478" s="2"/>
      <c r="CP2478" s="2"/>
      <c r="CQ2478" s="2"/>
      <c r="CR2478" s="2"/>
      <c r="CW2478" s="2"/>
      <c r="CX2478" s="2"/>
    </row>
    <row r="2479" spans="8:102" ht="12.95" customHeight="1" x14ac:dyDescent="0.2">
      <c r="H2479" s="2"/>
      <c r="I2479" s="2"/>
      <c r="J2479" s="2"/>
      <c r="K2479" s="2"/>
      <c r="L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D2479" s="2"/>
      <c r="AE2479" s="2"/>
      <c r="AF2479" s="2"/>
      <c r="AG2479" s="2"/>
      <c r="AH2479" s="2"/>
      <c r="AJ2479" s="2"/>
      <c r="AK2479" s="2"/>
      <c r="AM2479" s="2"/>
      <c r="AO2479" s="2"/>
      <c r="AP2479" s="2"/>
      <c r="AS2479" s="2"/>
      <c r="AV2479" s="2"/>
      <c r="AX2479" s="2"/>
      <c r="AZ2479" s="2"/>
      <c r="BA2479" s="2"/>
      <c r="BB2479" s="2"/>
      <c r="BC2479" s="2"/>
      <c r="BE2479" s="2"/>
      <c r="BG2479" s="2"/>
      <c r="BH2479" s="2"/>
      <c r="BI2479" s="2"/>
      <c r="BJ2479" s="2"/>
      <c r="BL2479" s="2"/>
      <c r="BN2479" s="2"/>
      <c r="BO2479" s="2"/>
      <c r="BP2479" s="2"/>
      <c r="BQ2479" s="2"/>
      <c r="BR2479" s="2"/>
      <c r="BS2479" s="2"/>
      <c r="BV2479" s="2"/>
      <c r="BW2479" s="2"/>
      <c r="BX2479" s="2"/>
      <c r="BY2479" s="2"/>
      <c r="BZ2479" s="2"/>
      <c r="CD2479" s="2"/>
      <c r="CE2479" s="2"/>
      <c r="CF2479" s="2"/>
      <c r="CG2479" s="2"/>
      <c r="CJ2479" s="2"/>
      <c r="CK2479" s="2"/>
      <c r="CL2479" s="2"/>
      <c r="CM2479" s="2"/>
      <c r="CN2479" s="2"/>
      <c r="CR2479" s="2"/>
      <c r="CW2479" s="2"/>
      <c r="CX2479" s="2"/>
    </row>
    <row r="2480" spans="8:102" ht="12.95" customHeight="1" x14ac:dyDescent="0.2">
      <c r="H2480" s="2"/>
      <c r="I2480" s="2"/>
      <c r="J2480" s="2"/>
      <c r="K2480" s="2"/>
      <c r="L2480" s="2"/>
      <c r="N2480" s="2"/>
      <c r="O2480" s="2"/>
      <c r="P2480" s="2"/>
      <c r="Q2480" s="2"/>
      <c r="R2480" s="2"/>
      <c r="S2480" s="2"/>
      <c r="T2480" s="2"/>
      <c r="V2480" s="2"/>
      <c r="W2480" s="2"/>
      <c r="X2480" s="2"/>
      <c r="Y2480" s="2"/>
      <c r="Z2480" s="2"/>
      <c r="AA2480" s="2"/>
      <c r="AD2480" s="2"/>
      <c r="AE2480" s="2"/>
      <c r="AF2480" s="2"/>
      <c r="AG2480" s="2"/>
      <c r="AH2480" s="2"/>
      <c r="AJ2480" s="2"/>
      <c r="AK2480" s="2"/>
      <c r="AM2480" s="2"/>
      <c r="AO2480" s="2"/>
      <c r="AP2480" s="2"/>
      <c r="AS2480" s="2"/>
      <c r="AV2480" s="2"/>
      <c r="AX2480" s="2"/>
      <c r="AZ2480" s="2"/>
      <c r="BA2480" s="2"/>
      <c r="BB2480" s="2"/>
      <c r="BC2480" s="2"/>
      <c r="BE2480" s="2"/>
      <c r="BG2480" s="2"/>
      <c r="BH2480" s="2"/>
      <c r="BI2480" s="2"/>
      <c r="BJ2480" s="2"/>
      <c r="BL2480" s="2"/>
      <c r="BO2480" s="2"/>
      <c r="BP2480" s="2"/>
      <c r="BQ2480" s="2"/>
      <c r="BR2480" s="2"/>
      <c r="BS2480" s="2"/>
      <c r="BV2480" s="2"/>
      <c r="BW2480" s="2"/>
      <c r="BX2480" s="2"/>
      <c r="BY2480" s="2"/>
      <c r="BZ2480" s="2"/>
      <c r="CD2480" s="2"/>
      <c r="CE2480" s="2"/>
      <c r="CF2480" s="2"/>
      <c r="CG2480" s="2"/>
      <c r="CJ2480" s="2"/>
      <c r="CK2480" s="2"/>
      <c r="CL2480" s="2"/>
      <c r="CM2480" s="2"/>
      <c r="CN2480" s="2"/>
      <c r="CR2480" s="2"/>
      <c r="CW2480" s="2"/>
      <c r="CX2480" s="2"/>
    </row>
    <row r="2481" spans="8:128" ht="12.95" customHeight="1" x14ac:dyDescent="0.2">
      <c r="H2481" s="2"/>
      <c r="I2481" s="2"/>
      <c r="J2481" s="2"/>
      <c r="K2481" s="2"/>
      <c r="L2481" s="2"/>
      <c r="N2481" s="2"/>
      <c r="O2481" s="2"/>
      <c r="P2481" s="2"/>
      <c r="Q2481" s="2"/>
      <c r="R2481" s="2"/>
      <c r="S2481" s="2"/>
      <c r="T2481" s="2"/>
      <c r="V2481" s="2"/>
      <c r="W2481" s="2"/>
      <c r="X2481" s="2"/>
      <c r="Y2481" s="2"/>
      <c r="Z2481" s="2"/>
      <c r="AA2481" s="2"/>
      <c r="AD2481" s="2"/>
      <c r="AE2481" s="2"/>
      <c r="AF2481" s="2"/>
      <c r="AG2481" s="2"/>
      <c r="AH2481" s="2"/>
      <c r="AJ2481" s="2"/>
      <c r="AK2481" s="2"/>
      <c r="AM2481" s="2"/>
      <c r="AO2481" s="2"/>
      <c r="AP2481" s="2"/>
      <c r="AS2481" s="2"/>
      <c r="AV2481" s="2"/>
      <c r="AX2481" s="2"/>
      <c r="AZ2481" s="2"/>
      <c r="BA2481" s="2"/>
      <c r="BB2481" s="2"/>
      <c r="BC2481" s="2"/>
      <c r="BE2481" s="2"/>
      <c r="BG2481" s="2"/>
      <c r="BH2481" s="2"/>
      <c r="BI2481" s="2"/>
      <c r="BJ2481" s="2"/>
      <c r="BL2481" s="2"/>
      <c r="BO2481" s="2"/>
      <c r="BP2481" s="2"/>
      <c r="BQ2481" s="2"/>
      <c r="BR2481" s="2"/>
      <c r="BS2481" s="2"/>
      <c r="BV2481" s="2"/>
      <c r="BW2481" s="2"/>
      <c r="BX2481" s="2"/>
      <c r="BY2481" s="2"/>
      <c r="BZ2481" s="2"/>
      <c r="CD2481" s="2"/>
      <c r="CE2481" s="2"/>
      <c r="CF2481" s="2"/>
      <c r="CG2481" s="2"/>
      <c r="CJ2481" s="2"/>
      <c r="CK2481" s="2"/>
      <c r="CL2481" s="2"/>
      <c r="CM2481" s="2"/>
      <c r="CN2481" s="2"/>
      <c r="CR2481" s="2"/>
      <c r="CW2481" s="2"/>
      <c r="CX2481" s="2"/>
    </row>
    <row r="2482" spans="8:128" x14ac:dyDescent="0.2">
      <c r="H2482" s="2"/>
      <c r="I2482" s="2"/>
      <c r="J2482" s="2"/>
      <c r="K2482" s="2"/>
      <c r="L2482" s="2"/>
      <c r="N2482" s="2"/>
      <c r="O2482" s="2"/>
      <c r="P2482" s="2"/>
      <c r="Q2482" s="2"/>
      <c r="R2482" s="2"/>
      <c r="S2482" s="2"/>
      <c r="T2482" s="2"/>
      <c r="V2482" s="2"/>
      <c r="W2482" s="2"/>
      <c r="X2482" s="2"/>
      <c r="Y2482" s="2"/>
      <c r="Z2482" s="2"/>
      <c r="AA2482" s="2"/>
      <c r="AD2482" s="2"/>
      <c r="AE2482" s="2"/>
      <c r="AG2482" s="2"/>
      <c r="AH2482" s="2"/>
      <c r="AJ2482" s="2"/>
      <c r="AK2482" s="2"/>
      <c r="AM2482" s="2"/>
      <c r="AO2482" s="2"/>
      <c r="AP2482" s="2"/>
      <c r="AS2482" s="2"/>
      <c r="AV2482" s="2"/>
      <c r="AX2482" s="2"/>
      <c r="AZ2482" s="2"/>
      <c r="BA2482" s="2"/>
      <c r="BB2482" s="2"/>
      <c r="BC2482" s="2"/>
      <c r="BE2482" s="2"/>
      <c r="BG2482" s="2"/>
      <c r="BH2482" s="2"/>
      <c r="BI2482" s="2"/>
      <c r="BJ2482" s="2"/>
      <c r="BL2482" s="2"/>
      <c r="BO2482" s="2"/>
      <c r="BP2482" s="2"/>
      <c r="BQ2482" s="2"/>
      <c r="BR2482" s="2"/>
      <c r="BS2482" s="2"/>
      <c r="BV2482" s="2"/>
      <c r="BW2482" s="2"/>
      <c r="BX2482" s="2"/>
      <c r="BY2482" s="2"/>
      <c r="BZ2482" s="2"/>
      <c r="CD2482" s="2"/>
      <c r="CE2482" s="2"/>
      <c r="CF2482" s="2"/>
      <c r="CG2482" s="2"/>
      <c r="CJ2482" s="2"/>
      <c r="CK2482" s="2"/>
      <c r="CL2482" s="2"/>
      <c r="CM2482" s="2"/>
      <c r="CR2482" s="2"/>
      <c r="CW2482" s="2"/>
      <c r="CX2482" s="2"/>
    </row>
    <row r="2483" spans="8:128" x14ac:dyDescent="0.2">
      <c r="H2483" s="2"/>
      <c r="I2483" s="2"/>
      <c r="J2483" s="2"/>
      <c r="K2483" s="2"/>
      <c r="L2483" s="2"/>
      <c r="N2483" s="2"/>
      <c r="O2483" s="2"/>
      <c r="P2483" s="2"/>
      <c r="Q2483" s="2"/>
      <c r="R2483" s="2"/>
      <c r="S2483" s="2"/>
      <c r="T2483" s="2"/>
      <c r="V2483" s="2"/>
      <c r="W2483" s="2"/>
      <c r="X2483" s="2"/>
      <c r="Y2483" s="2"/>
      <c r="Z2483" s="2"/>
      <c r="AA2483" s="2"/>
      <c r="AD2483" s="2"/>
      <c r="AE2483" s="2"/>
      <c r="AG2483" s="2"/>
      <c r="AH2483" s="2"/>
      <c r="AJ2483" s="2"/>
      <c r="AK2483" s="2"/>
      <c r="AM2483" s="2"/>
      <c r="AO2483" s="2"/>
      <c r="AP2483" s="2"/>
      <c r="AS2483" s="2"/>
      <c r="AV2483" s="2"/>
      <c r="AX2483" s="2"/>
      <c r="AZ2483" s="2"/>
      <c r="BA2483" s="2"/>
      <c r="BB2483" s="2"/>
      <c r="BC2483" s="2"/>
      <c r="BE2483" s="2"/>
      <c r="BG2483" s="2"/>
      <c r="BH2483" s="2"/>
      <c r="BI2483" s="2"/>
      <c r="BJ2483" s="2"/>
      <c r="BL2483" s="2"/>
      <c r="BO2483" s="2"/>
      <c r="BP2483" s="2"/>
      <c r="BQ2483" s="2"/>
      <c r="BR2483" s="2"/>
      <c r="BS2483" s="2"/>
      <c r="BV2483" s="2"/>
      <c r="BW2483" s="2"/>
      <c r="BX2483" s="2"/>
      <c r="BY2483" s="2"/>
      <c r="BZ2483" s="2"/>
      <c r="CD2483" s="2"/>
      <c r="CE2483" s="2"/>
      <c r="CF2483" s="2"/>
      <c r="CG2483" s="2"/>
      <c r="CJ2483" s="2"/>
      <c r="CK2483" s="2"/>
      <c r="CL2483" s="2"/>
      <c r="CM2483" s="2"/>
      <c r="CR2483" s="2"/>
      <c r="CW2483" s="2"/>
      <c r="CX2483" s="2"/>
    </row>
    <row r="2484" spans="8:128" x14ac:dyDescent="0.2">
      <c r="H2484" s="2"/>
      <c r="I2484" s="2"/>
      <c r="J2484" s="2"/>
      <c r="K2484" s="2"/>
      <c r="L2484" s="2"/>
      <c r="N2484" s="2"/>
      <c r="O2484" s="2"/>
      <c r="P2484" s="2"/>
      <c r="Q2484" s="2"/>
      <c r="R2484" s="2"/>
      <c r="S2484" s="2"/>
      <c r="T2484" s="2"/>
      <c r="V2484" s="2"/>
      <c r="W2484" s="2"/>
      <c r="X2484" s="2"/>
      <c r="Y2484" s="2"/>
      <c r="Z2484" s="2"/>
      <c r="AA2484" s="2"/>
      <c r="AD2484" s="2"/>
      <c r="AE2484" s="2"/>
      <c r="AG2484" s="2"/>
      <c r="AJ2484" s="2"/>
      <c r="AK2484" s="2"/>
      <c r="AM2484" s="2"/>
      <c r="AO2484" s="2"/>
      <c r="AP2484" s="2"/>
      <c r="AS2484" s="2"/>
      <c r="AV2484" s="2"/>
      <c r="AX2484" s="2"/>
      <c r="AZ2484" s="2"/>
      <c r="BA2484" s="2"/>
      <c r="BB2484" s="2"/>
      <c r="BC2484" s="2"/>
      <c r="BE2484" s="2"/>
      <c r="BG2484" s="2"/>
      <c r="BH2484" s="2"/>
      <c r="BI2484" s="2"/>
      <c r="BJ2484" s="2"/>
      <c r="BL2484" s="2"/>
      <c r="BO2484" s="2"/>
      <c r="BP2484" s="2"/>
      <c r="BQ2484" s="2"/>
      <c r="BR2484" s="2"/>
      <c r="BS2484" s="2"/>
      <c r="BV2484" s="2"/>
      <c r="BW2484" s="2"/>
      <c r="BX2484" s="2"/>
      <c r="BY2484" s="2"/>
      <c r="BZ2484" s="2"/>
      <c r="CD2484" s="2"/>
      <c r="CE2484" s="2"/>
      <c r="CF2484" s="2"/>
      <c r="CG2484" s="2"/>
      <c r="CJ2484" s="2"/>
      <c r="CK2484" s="2"/>
      <c r="CL2484" s="2"/>
      <c r="CM2484" s="2"/>
      <c r="CR2484" s="2"/>
      <c r="CW2484" s="2"/>
      <c r="CX2484" s="2"/>
    </row>
    <row r="2485" spans="8:128" x14ac:dyDescent="0.2">
      <c r="H2485" s="2"/>
      <c r="I2485" s="2"/>
      <c r="J2485" s="2"/>
      <c r="K2485" s="2"/>
      <c r="L2485" s="2"/>
      <c r="N2485" s="2"/>
      <c r="O2485" s="2"/>
      <c r="P2485" s="2"/>
      <c r="Q2485" s="2"/>
      <c r="R2485" s="2"/>
      <c r="S2485" s="2"/>
      <c r="T2485" s="2"/>
      <c r="V2485" s="2"/>
      <c r="W2485" s="2"/>
      <c r="X2485" s="2"/>
      <c r="Y2485" s="2"/>
      <c r="Z2485" s="2"/>
      <c r="AA2485" s="2"/>
      <c r="AD2485" s="2"/>
      <c r="AE2485" s="2"/>
      <c r="AG2485" s="2"/>
      <c r="AJ2485" s="2"/>
      <c r="AK2485" s="2"/>
      <c r="AM2485" s="2"/>
      <c r="AO2485" s="2"/>
      <c r="AP2485" s="2"/>
      <c r="AS2485" s="2"/>
      <c r="AV2485" s="2"/>
      <c r="AX2485" s="2"/>
      <c r="AZ2485" s="2"/>
      <c r="BA2485" s="2"/>
      <c r="BB2485" s="2"/>
      <c r="BC2485" s="2"/>
      <c r="BE2485" s="2"/>
      <c r="BG2485" s="2"/>
      <c r="BH2485" s="2"/>
      <c r="BI2485" s="2"/>
      <c r="BJ2485" s="2"/>
      <c r="BL2485" s="2"/>
      <c r="BO2485" s="2"/>
      <c r="BP2485" s="2"/>
      <c r="BQ2485" s="2"/>
      <c r="BR2485" s="2"/>
      <c r="BS2485" s="2"/>
      <c r="BV2485" s="2"/>
      <c r="BW2485" s="2"/>
      <c r="BX2485" s="2"/>
      <c r="BY2485" s="2"/>
      <c r="BZ2485" s="2"/>
      <c r="CD2485" s="2"/>
      <c r="CE2485" s="2"/>
      <c r="CF2485" s="2"/>
      <c r="CG2485" s="2"/>
      <c r="CJ2485" s="2"/>
      <c r="CK2485" s="2"/>
      <c r="CL2485" s="2"/>
      <c r="CM2485" s="2"/>
      <c r="CR2485" s="2"/>
      <c r="CW2485" s="2"/>
      <c r="CX2485" s="2"/>
    </row>
    <row r="2486" spans="8:128" x14ac:dyDescent="0.2">
      <c r="H2486" s="2"/>
      <c r="I2486" s="2"/>
      <c r="J2486" s="2"/>
      <c r="K2486" s="2"/>
      <c r="L2486" s="2"/>
      <c r="N2486" s="2"/>
      <c r="O2486" s="2"/>
      <c r="P2486" s="2"/>
      <c r="Q2486" s="2"/>
      <c r="R2486" s="2"/>
      <c r="S2486" s="2"/>
      <c r="T2486" s="2"/>
      <c r="V2486" s="2"/>
      <c r="W2486" s="2"/>
      <c r="X2486" s="2"/>
      <c r="Y2486" s="2"/>
      <c r="Z2486" s="2"/>
      <c r="AA2486" s="2"/>
      <c r="AD2486" s="2"/>
      <c r="AE2486" s="2"/>
      <c r="AG2486" s="2"/>
      <c r="AJ2486" s="2"/>
      <c r="AK2486" s="2"/>
      <c r="AM2486" s="2"/>
      <c r="AO2486" s="2"/>
      <c r="AP2486" s="2"/>
      <c r="AS2486" s="2"/>
      <c r="AV2486" s="2"/>
      <c r="AX2486" s="2"/>
      <c r="AZ2486" s="2"/>
      <c r="BA2486" s="2"/>
      <c r="BB2486" s="2"/>
      <c r="BC2486" s="2"/>
      <c r="BE2486" s="2"/>
      <c r="BG2486" s="2"/>
      <c r="BH2486" s="2"/>
      <c r="BI2486" s="2"/>
      <c r="BJ2486" s="2"/>
      <c r="BL2486" s="2"/>
      <c r="BO2486" s="2"/>
      <c r="BP2486" s="2"/>
      <c r="BQ2486" s="2"/>
      <c r="BR2486" s="2"/>
      <c r="BS2486" s="2"/>
      <c r="BV2486" s="2"/>
      <c r="BW2486" s="2"/>
      <c r="BX2486" s="2"/>
      <c r="BY2486" s="2"/>
      <c r="BZ2486" s="2"/>
      <c r="CD2486" s="2"/>
      <c r="CE2486" s="2"/>
      <c r="CF2486" s="2"/>
      <c r="CG2486" s="2"/>
      <c r="CJ2486" s="2"/>
      <c r="CK2486" s="2"/>
      <c r="CL2486" s="2"/>
      <c r="CM2486" s="2"/>
      <c r="CR2486" s="2"/>
      <c r="CW2486" s="2"/>
      <c r="CX2486" s="2"/>
    </row>
    <row r="2487" spans="8:128" x14ac:dyDescent="0.2">
      <c r="H2487" s="2"/>
      <c r="I2487" s="2"/>
      <c r="J2487" s="2"/>
      <c r="K2487" s="2"/>
      <c r="L2487" s="2"/>
      <c r="N2487" s="2"/>
      <c r="O2487" s="2"/>
      <c r="P2487" s="2"/>
      <c r="Q2487" s="2"/>
      <c r="R2487" s="2"/>
      <c r="S2487" s="2"/>
      <c r="T2487" s="2"/>
      <c r="V2487" s="2"/>
      <c r="W2487" s="2"/>
      <c r="X2487" s="2"/>
      <c r="Y2487" s="2"/>
      <c r="Z2487" s="2"/>
      <c r="AA2487" s="2"/>
      <c r="AD2487" s="2"/>
      <c r="AE2487" s="2"/>
      <c r="AG2487" s="2"/>
      <c r="AJ2487" s="2"/>
      <c r="AK2487" s="2"/>
      <c r="AM2487" s="2"/>
      <c r="AO2487" s="2"/>
      <c r="AP2487" s="2"/>
      <c r="AS2487" s="2"/>
      <c r="AV2487" s="2"/>
      <c r="AX2487" s="2"/>
      <c r="AZ2487" s="2"/>
      <c r="BA2487" s="2"/>
      <c r="BB2487" s="2"/>
      <c r="BC2487" s="2"/>
      <c r="BE2487" s="2"/>
      <c r="BG2487" s="2"/>
      <c r="BH2487" s="2"/>
      <c r="BI2487" s="2"/>
      <c r="BJ2487" s="2"/>
      <c r="BL2487" s="2"/>
      <c r="BO2487" s="2"/>
      <c r="BP2487" s="2"/>
      <c r="BQ2487" s="2"/>
      <c r="BR2487" s="2"/>
      <c r="BS2487" s="2"/>
      <c r="BV2487" s="2"/>
      <c r="BW2487" s="2"/>
      <c r="BX2487" s="2"/>
      <c r="BY2487" s="2"/>
      <c r="BZ2487" s="2"/>
      <c r="CD2487" s="2"/>
      <c r="CE2487" s="2"/>
      <c r="CF2487" s="2"/>
      <c r="CG2487" s="2"/>
      <c r="CJ2487" s="2"/>
      <c r="CK2487" s="2"/>
      <c r="CL2487" s="2"/>
      <c r="CM2487" s="2"/>
      <c r="CR2487" s="2"/>
      <c r="CW2487" s="2"/>
      <c r="CX2487" s="2"/>
    </row>
    <row r="2488" spans="8:128" x14ac:dyDescent="0.2">
      <c r="H2488" s="2"/>
      <c r="I2488" s="2"/>
      <c r="J2488" s="2"/>
      <c r="K2488" s="2"/>
      <c r="L2488" s="2"/>
      <c r="N2488" s="2"/>
      <c r="O2488" s="2"/>
      <c r="P2488" s="2"/>
      <c r="Q2488" s="2"/>
      <c r="R2488" s="2"/>
      <c r="S2488" s="2"/>
      <c r="T2488" s="2"/>
      <c r="V2488" s="2"/>
      <c r="W2488" s="2"/>
      <c r="Y2488" s="2"/>
      <c r="AA2488" s="2"/>
      <c r="AD2488" s="2"/>
      <c r="AE2488" s="2"/>
      <c r="AG2488" s="2"/>
      <c r="AJ2488" s="2"/>
      <c r="AK2488" s="2"/>
      <c r="AM2488" s="2"/>
      <c r="AO2488" s="2"/>
      <c r="AP2488" s="2"/>
      <c r="AS2488" s="2"/>
      <c r="AV2488" s="2"/>
      <c r="AX2488" s="2"/>
      <c r="AZ2488" s="2"/>
      <c r="BA2488" s="2"/>
      <c r="BB2488" s="2"/>
      <c r="BC2488" s="2"/>
      <c r="BE2488" s="2"/>
      <c r="BG2488" s="2"/>
      <c r="BH2488" s="2"/>
      <c r="BI2488" s="2"/>
      <c r="BJ2488" s="2"/>
      <c r="BL2488" s="2"/>
      <c r="BO2488" s="2"/>
      <c r="BP2488" s="2"/>
      <c r="BQ2488" s="2"/>
      <c r="BR2488" s="2"/>
      <c r="BS2488" s="2"/>
      <c r="BV2488" s="2"/>
      <c r="BW2488" s="2"/>
      <c r="BX2488" s="2"/>
      <c r="BY2488" s="2"/>
      <c r="BZ2488" s="2"/>
      <c r="CD2488" s="2"/>
      <c r="CE2488" s="2"/>
      <c r="CF2488" s="2"/>
      <c r="CG2488" s="2"/>
      <c r="CJ2488" s="2"/>
      <c r="CK2488" s="2"/>
      <c r="CL2488" s="2"/>
      <c r="CM2488" s="2"/>
      <c r="CR2488" s="2"/>
      <c r="CW2488" s="2"/>
      <c r="CX2488" s="2"/>
    </row>
    <row r="2489" spans="8:128" x14ac:dyDescent="0.2">
      <c r="H2489" s="2"/>
      <c r="I2489" s="2"/>
      <c r="J2489" s="2"/>
      <c r="K2489" s="2"/>
      <c r="N2489" s="2"/>
      <c r="O2489" s="2"/>
      <c r="P2489" s="2"/>
      <c r="Q2489" s="2"/>
      <c r="R2489" s="2"/>
      <c r="S2489" s="2"/>
      <c r="T2489" s="2"/>
      <c r="V2489" s="2"/>
      <c r="W2489" s="2"/>
      <c r="Y2489" s="2"/>
      <c r="AG2489" s="2"/>
      <c r="AJ2489" s="2"/>
      <c r="AK2489" s="2"/>
      <c r="AM2489" s="2"/>
      <c r="AO2489" s="2"/>
      <c r="AP2489" s="2"/>
      <c r="AS2489" s="2"/>
      <c r="AV2489" s="2"/>
      <c r="AX2489" s="2"/>
      <c r="AZ2489" s="2"/>
      <c r="BA2489" s="2"/>
      <c r="BB2489" s="2"/>
      <c r="BC2489" s="2"/>
      <c r="BE2489" s="2"/>
      <c r="BG2489" s="2"/>
      <c r="BH2489" s="2"/>
      <c r="BI2489" s="2"/>
      <c r="BJ2489" s="2"/>
      <c r="BL2489" s="2"/>
      <c r="BO2489" s="2"/>
      <c r="BP2489" s="2"/>
      <c r="BQ2489" s="2"/>
      <c r="BR2489" s="2"/>
      <c r="BS2489" s="2"/>
      <c r="BV2489" s="2"/>
      <c r="BW2489" s="2"/>
      <c r="BX2489" s="2"/>
      <c r="BY2489" s="2"/>
      <c r="BZ2489" s="2"/>
      <c r="CD2489" s="2"/>
      <c r="CE2489" s="2"/>
      <c r="CF2489" s="2"/>
      <c r="CG2489" s="2"/>
      <c r="CJ2489" s="2"/>
      <c r="CK2489" s="2"/>
      <c r="CL2489" s="2"/>
      <c r="CM2489" s="2"/>
      <c r="CR2489" s="2"/>
      <c r="CW2489" s="2"/>
      <c r="CX2489" s="2"/>
    </row>
    <row r="2490" spans="8:128" x14ac:dyDescent="0.2">
      <c r="H2490" s="2"/>
      <c r="I2490" s="2"/>
      <c r="J2490" s="2"/>
      <c r="K2490" s="2"/>
      <c r="N2490" s="2"/>
      <c r="O2490" s="2"/>
      <c r="P2490" s="2"/>
      <c r="Q2490" s="2"/>
      <c r="R2490" s="2"/>
      <c r="S2490" s="2"/>
      <c r="T2490" s="2"/>
      <c r="V2490" s="2"/>
      <c r="W2490" s="2"/>
      <c r="Y2490" s="2"/>
      <c r="AG2490" s="2"/>
      <c r="AJ2490" s="2"/>
      <c r="AK2490" s="2"/>
      <c r="AM2490" s="2"/>
      <c r="AO2490" s="2"/>
      <c r="AP2490" s="2"/>
      <c r="AS2490" s="2"/>
      <c r="AV2490" s="2"/>
      <c r="AX2490" s="2"/>
      <c r="AZ2490" s="2"/>
      <c r="BA2490" s="2"/>
      <c r="BB2490" s="2"/>
      <c r="BC2490" s="2"/>
      <c r="BE2490" s="2"/>
      <c r="BG2490" s="2"/>
      <c r="BH2490" s="2"/>
      <c r="BI2490" s="2"/>
      <c r="BJ2490" s="2"/>
      <c r="BL2490" s="2"/>
      <c r="BO2490" s="2"/>
      <c r="BP2490" s="2"/>
      <c r="BQ2490" s="2"/>
      <c r="BR2490" s="2"/>
      <c r="BS2490" s="2"/>
      <c r="BV2490" s="2"/>
      <c r="BW2490" s="2"/>
      <c r="BX2490" s="2"/>
      <c r="BY2490" s="2"/>
      <c r="BZ2490" s="2"/>
      <c r="CD2490" s="2"/>
      <c r="CE2490" s="2"/>
      <c r="CF2490" s="2"/>
      <c r="CG2490" s="2"/>
      <c r="CJ2490" s="2"/>
      <c r="CK2490" s="2"/>
      <c r="CL2490" s="2"/>
      <c r="CM2490" s="2"/>
      <c r="CR2490" s="2"/>
      <c r="CW2490" s="2"/>
      <c r="CX2490" s="2"/>
    </row>
    <row r="2491" spans="8:128" x14ac:dyDescent="0.2">
      <c r="H2491" s="2"/>
      <c r="O2491" s="2"/>
      <c r="S2491" s="2"/>
      <c r="T2491" s="2"/>
      <c r="V2491" s="2"/>
      <c r="Y2491" s="2"/>
      <c r="AG2491" s="2"/>
      <c r="AJ2491" s="2"/>
      <c r="AK2491" s="2"/>
      <c r="AM2491" s="2"/>
      <c r="AO2491" s="2"/>
      <c r="AP2491" s="2"/>
      <c r="AS2491" s="2"/>
      <c r="AV2491" s="2"/>
      <c r="AX2491" s="2"/>
      <c r="AZ2491" s="2"/>
      <c r="BA2491" s="2"/>
      <c r="BB2491" s="2"/>
      <c r="BC2491" s="2"/>
      <c r="BE2491" s="2"/>
      <c r="BG2491" s="2"/>
      <c r="BH2491" s="2"/>
      <c r="BI2491" s="2"/>
      <c r="BJ2491" s="2"/>
      <c r="BL2491" s="2"/>
      <c r="BO2491" s="2"/>
      <c r="BP2491" s="2"/>
      <c r="BQ2491" s="2"/>
      <c r="BR2491" s="2"/>
      <c r="BS2491" s="2"/>
      <c r="BV2491" s="2"/>
      <c r="BW2491" s="2"/>
      <c r="BX2491" s="2"/>
      <c r="BY2491" s="2"/>
      <c r="BZ2491" s="2"/>
      <c r="CD2491" s="2"/>
      <c r="CE2491" s="2"/>
      <c r="CF2491" s="2"/>
      <c r="CG2491" s="2"/>
      <c r="CJ2491" s="2"/>
      <c r="CK2491" s="2"/>
      <c r="CL2491" s="2"/>
      <c r="CM2491" s="2"/>
      <c r="CR2491" s="2"/>
      <c r="CW2491" s="2"/>
      <c r="CX2491" s="2"/>
    </row>
    <row r="2492" spans="8:128" x14ac:dyDescent="0.2">
      <c r="H2492" s="2"/>
      <c r="S2492" s="2"/>
      <c r="T2492" s="2"/>
      <c r="V2492" s="2"/>
      <c r="Y2492" s="2"/>
      <c r="AG2492" s="2"/>
      <c r="AJ2492" s="2"/>
      <c r="AK2492" s="2"/>
      <c r="AM2492" s="2"/>
      <c r="AO2492" s="2"/>
      <c r="AP2492" s="2"/>
      <c r="AS2492" s="2"/>
      <c r="AV2492" s="2"/>
      <c r="AX2492" s="2"/>
      <c r="AZ2492" s="2"/>
      <c r="BA2492" s="2"/>
      <c r="BB2492" s="2"/>
      <c r="BC2492" s="2"/>
      <c r="BE2492" s="2"/>
      <c r="BG2492" s="2"/>
      <c r="BH2492" s="2"/>
      <c r="BI2492" s="2"/>
      <c r="BJ2492" s="2"/>
      <c r="BL2492" s="2"/>
      <c r="BO2492" s="2"/>
      <c r="BP2492" s="2"/>
      <c r="BQ2492" s="2"/>
      <c r="BR2492" s="2"/>
      <c r="BS2492" s="2"/>
      <c r="BV2492" s="2"/>
      <c r="BW2492" s="2"/>
      <c r="BX2492" s="2"/>
      <c r="BY2492" s="2"/>
      <c r="BZ2492" s="2"/>
      <c r="CD2492" s="2"/>
      <c r="CE2492" s="2"/>
      <c r="CF2492" s="2"/>
      <c r="CG2492" s="2"/>
      <c r="CJ2492" s="2"/>
      <c r="CK2492" s="2"/>
      <c r="CL2492" s="2"/>
      <c r="CM2492" s="2"/>
      <c r="CR2492" s="2"/>
      <c r="CW2492" s="2"/>
      <c r="CX2492" s="2"/>
    </row>
    <row r="2493" spans="8:128" x14ac:dyDescent="0.2">
      <c r="S2493" s="2"/>
      <c r="T2493" s="2"/>
      <c r="V2493" s="2"/>
      <c r="Y2493" s="2"/>
      <c r="AG2493" s="2"/>
      <c r="AJ2493" s="2"/>
      <c r="AK2493" s="2"/>
      <c r="AM2493" s="2"/>
      <c r="AO2493" s="2"/>
      <c r="AP2493" s="2"/>
      <c r="AS2493" s="2"/>
      <c r="AV2493" s="2"/>
      <c r="AX2493" s="2"/>
      <c r="AZ2493" s="2"/>
      <c r="BA2493" s="2"/>
      <c r="BB2493" s="2"/>
      <c r="BC2493" s="2"/>
      <c r="BE2493" s="2"/>
      <c r="BG2493" s="2"/>
      <c r="BH2493" s="2"/>
      <c r="BJ2493" s="2"/>
      <c r="BL2493" s="2"/>
      <c r="BO2493" s="2"/>
      <c r="BP2493" s="2"/>
      <c r="BQ2493" s="2"/>
      <c r="BS2493" s="2"/>
      <c r="BV2493" s="2"/>
      <c r="BW2493" s="2"/>
      <c r="BX2493" s="2"/>
      <c r="BY2493" s="2"/>
      <c r="BZ2493" s="2"/>
      <c r="CD2493" s="2"/>
      <c r="CE2493" s="2"/>
      <c r="CF2493" s="2"/>
      <c r="CG2493" s="2"/>
      <c r="CJ2493" s="2"/>
      <c r="CK2493" s="2"/>
      <c r="CL2493" s="2"/>
      <c r="CM2493" s="2"/>
      <c r="CR2493" s="2"/>
      <c r="CW2493" s="2"/>
      <c r="CX2493" s="2"/>
    </row>
    <row r="2494" spans="8:128" x14ac:dyDescent="0.2">
      <c r="S2494" s="2"/>
      <c r="T2494" s="2"/>
      <c r="V2494" s="2"/>
      <c r="Y2494" s="2"/>
      <c r="AG2494" s="2"/>
      <c r="AJ2494" s="2"/>
      <c r="AK2494" s="2"/>
      <c r="AM2494" s="2"/>
      <c r="AO2494" s="2"/>
      <c r="AP2494" s="2"/>
      <c r="AZ2494" s="2"/>
      <c r="BA2494" s="2"/>
      <c r="BH2494" s="2"/>
      <c r="BO2494" s="2"/>
      <c r="BP2494" s="2"/>
      <c r="CD2494" s="2"/>
      <c r="CE2494" s="2"/>
      <c r="CF2494" s="2"/>
      <c r="CW2494" s="2"/>
      <c r="CX2494" s="2"/>
    </row>
    <row r="2495" spans="8:128" x14ac:dyDescent="0.2">
      <c r="AG2495" s="2"/>
      <c r="AK2495" s="2"/>
      <c r="AM2495" s="2"/>
      <c r="AP2495" s="2"/>
      <c r="AZ2495" s="2"/>
      <c r="BA2495" s="2"/>
      <c r="BO2495" s="2"/>
      <c r="BP2495" s="2"/>
      <c r="CD2495" s="2"/>
      <c r="CE2495" s="2"/>
      <c r="CF2495" s="2"/>
      <c r="CW2495" s="2"/>
    </row>
    <row r="2496" spans="8:128" x14ac:dyDescent="0.2">
      <c r="H2496" s="47"/>
      <c r="I2496" s="47"/>
      <c r="J2496" s="47"/>
      <c r="K2496" s="47"/>
      <c r="L2496" s="47"/>
      <c r="M2496" s="47"/>
      <c r="N2496" s="47"/>
      <c r="O2496" s="47"/>
      <c r="P2496" s="47"/>
      <c r="Q2496" s="47"/>
      <c r="R2496" s="47"/>
      <c r="S2496" s="47"/>
      <c r="T2496" s="47"/>
      <c r="U2496" s="47"/>
      <c r="V2496" s="47"/>
      <c r="W2496" s="47"/>
      <c r="X2496" s="47"/>
      <c r="Y2496" s="47"/>
      <c r="Z2496" s="47"/>
      <c r="AA2496" s="47"/>
      <c r="AB2496" s="47"/>
      <c r="AC2496" s="47"/>
      <c r="AD2496" s="47"/>
      <c r="AE2496" s="47"/>
      <c r="AF2496" s="47"/>
      <c r="AG2496" s="47"/>
      <c r="AH2496" s="47"/>
      <c r="AI2496" s="47"/>
      <c r="AJ2496" s="47"/>
      <c r="AK2496" s="47"/>
      <c r="AL2496" s="47"/>
      <c r="AM2496" s="47"/>
      <c r="AN2496" s="47"/>
      <c r="AO2496" s="47"/>
      <c r="AP2496" s="47"/>
      <c r="AQ2496" s="47"/>
      <c r="AR2496" s="47"/>
      <c r="AS2496" s="47"/>
      <c r="AT2496" s="47"/>
      <c r="AU2496" s="47"/>
      <c r="AV2496" s="47"/>
      <c r="AW2496" s="47"/>
      <c r="AX2496" s="47"/>
      <c r="AY2496" s="47"/>
      <c r="AZ2496" s="47"/>
      <c r="BA2496" s="47"/>
      <c r="BB2496" s="47"/>
      <c r="BC2496" s="47"/>
      <c r="BD2496" s="47"/>
      <c r="BE2496" s="47"/>
      <c r="BF2496" s="47"/>
      <c r="BG2496" s="47"/>
      <c r="BH2496" s="47"/>
      <c r="BI2496" s="47"/>
      <c r="BJ2496" s="47"/>
      <c r="BK2496" s="47"/>
      <c r="BL2496" s="47"/>
      <c r="BM2496" s="47"/>
      <c r="BN2496" s="47"/>
      <c r="BO2496" s="47"/>
      <c r="BP2496" s="47"/>
      <c r="BQ2496" s="47"/>
      <c r="BR2496" s="47"/>
      <c r="BS2496" s="47"/>
      <c r="BT2496" s="47"/>
      <c r="BU2496" s="47"/>
      <c r="BV2496" s="47"/>
      <c r="BW2496" s="47"/>
      <c r="BX2496" s="47"/>
      <c r="BY2496" s="47"/>
      <c r="BZ2496" s="47"/>
      <c r="CA2496" s="47"/>
      <c r="CB2496" s="47"/>
      <c r="CC2496" s="47"/>
      <c r="CD2496" s="47"/>
      <c r="CE2496" s="47"/>
      <c r="CF2496" s="47"/>
      <c r="CG2496" s="47"/>
      <c r="CH2496" s="47"/>
      <c r="CI2496" s="47"/>
      <c r="CJ2496" s="47"/>
      <c r="CK2496" s="47"/>
      <c r="CL2496" s="47"/>
      <c r="CM2496" s="47"/>
      <c r="CN2496" s="47"/>
      <c r="CO2496" s="47"/>
      <c r="CP2496" s="47"/>
      <c r="CQ2496" s="47"/>
      <c r="CR2496" s="47"/>
      <c r="CS2496" s="47"/>
      <c r="CT2496" s="47"/>
      <c r="CU2496" s="47"/>
      <c r="CV2496" s="47"/>
      <c r="CW2496" s="47"/>
      <c r="CX2496" s="47"/>
      <c r="CY2496" s="47">
        <f t="shared" ref="CY2496:DG2496" si="8">SUM(CY2476:CY2495)</f>
        <v>0</v>
      </c>
      <c r="CZ2496" s="47">
        <f t="shared" si="8"/>
        <v>0</v>
      </c>
      <c r="DA2496" s="47">
        <f t="shared" si="8"/>
        <v>0</v>
      </c>
      <c r="DB2496" s="47">
        <f t="shared" si="8"/>
        <v>0</v>
      </c>
      <c r="DC2496" s="47">
        <f t="shared" si="8"/>
        <v>0</v>
      </c>
      <c r="DD2496" s="47">
        <f t="shared" si="8"/>
        <v>0</v>
      </c>
      <c r="DE2496" s="47">
        <f t="shared" si="8"/>
        <v>0</v>
      </c>
      <c r="DF2496" s="47">
        <f t="shared" si="8"/>
        <v>0</v>
      </c>
      <c r="DG2496" s="47">
        <f t="shared" si="8"/>
        <v>0</v>
      </c>
      <c r="DH2496" s="47"/>
      <c r="DI2496" s="47"/>
      <c r="DJ2496" s="47"/>
      <c r="DK2496" s="47"/>
      <c r="DL2496" s="47"/>
      <c r="DM2496" s="47"/>
      <c r="DN2496" s="47"/>
      <c r="DO2496" s="47"/>
      <c r="DP2496" s="47"/>
      <c r="DQ2496" s="47"/>
      <c r="DR2496" s="47"/>
      <c r="DS2496" s="47"/>
      <c r="DT2496" s="47"/>
      <c r="DU2496" s="47"/>
      <c r="DV2496" s="47"/>
      <c r="DW2496" s="47"/>
      <c r="DX2496" s="47"/>
    </row>
  </sheetData>
  <mergeCells count="8">
    <mergeCell ref="A9:A10"/>
    <mergeCell ref="B9:B10"/>
    <mergeCell ref="F9:F10"/>
    <mergeCell ref="A2:F2"/>
    <mergeCell ref="A3:F3"/>
    <mergeCell ref="A4:F4"/>
    <mergeCell ref="A5:F5"/>
    <mergeCell ref="A6:F6"/>
  </mergeCells>
  <pageMargins left="0.75" right="0.75" top="0.39370078740157483" bottom="0.39370078740157483" header="0" footer="0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40</vt:i4>
      </vt:variant>
      <vt:variant>
        <vt:lpstr>Rangos con nombre</vt:lpstr>
      </vt:variant>
      <vt:variant>
        <vt:i4>7</vt:i4>
      </vt:variant>
    </vt:vector>
  </HeadingPairs>
  <TitlesOfParts>
    <vt:vector size="47" baseType="lpstr">
      <vt:lpstr>Formato de Ingresos</vt:lpstr>
      <vt:lpstr>P.INGRESOS</vt:lpstr>
      <vt:lpstr>TOTAL I Y G</vt:lpstr>
      <vt:lpstr>Concejo</vt:lpstr>
      <vt:lpstr>Despacho</vt:lpstr>
      <vt:lpstr>Sindicatura</vt:lpstr>
      <vt:lpstr>Secretaria</vt:lpstr>
      <vt:lpstr>Juridico</vt:lpstr>
      <vt:lpstr>Gerencia</vt:lpstr>
      <vt:lpstr>Auditoria</vt:lpstr>
      <vt:lpstr>R.H</vt:lpstr>
      <vt:lpstr>Conta</vt:lpstr>
      <vt:lpstr>Presupuesto</vt:lpstr>
      <vt:lpstr>Tesoreria</vt:lpstr>
      <vt:lpstr>UATM</vt:lpstr>
      <vt:lpstr>UACI</vt:lpstr>
      <vt:lpstr>Mercado</vt:lpstr>
      <vt:lpstr>Registro</vt:lpstr>
      <vt:lpstr>Rastro</vt:lpstr>
      <vt:lpstr>Distrito</vt:lpstr>
      <vt:lpstr>Proyectos</vt:lpstr>
      <vt:lpstr>Acceso</vt:lpstr>
      <vt:lpstr>Informatica</vt:lpstr>
      <vt:lpstr>comunicaciones</vt:lpstr>
      <vt:lpstr>CAM</vt:lpstr>
      <vt:lpstr>convivencia</vt:lpstr>
      <vt:lpstr>S.G</vt:lpstr>
      <vt:lpstr>Medio Ambiente</vt:lpstr>
      <vt:lpstr>G.Riesgos</vt:lpstr>
      <vt:lpstr>UDEL</vt:lpstr>
      <vt:lpstr>PROMO</vt:lpstr>
      <vt:lpstr>GESTION Y COOPE</vt:lpstr>
      <vt:lpstr>PRESTAMO</vt:lpstr>
      <vt:lpstr>cálculo remuneraciones</vt:lpstr>
      <vt:lpstr>CONSOLIDADO</vt:lpstr>
      <vt:lpstr>GASTOS 2015</vt:lpstr>
      <vt:lpstr>PROYECTOS 2016</vt:lpstr>
      <vt:lpstr>PROYECCION F.P</vt:lpstr>
      <vt:lpstr>PROYECCION 25%</vt:lpstr>
      <vt:lpstr>PROYECTOS 75%</vt:lpstr>
      <vt:lpstr>Auditoria!Área_de_impresión</vt:lpstr>
      <vt:lpstr>Auditoria!Títulos_a_imprimir</vt:lpstr>
      <vt:lpstr>'Formato de Ingresos'!Títulos_a_imprimir</vt:lpstr>
      <vt:lpstr>'PROYECCION 25%'!Títulos_a_imprimir</vt:lpstr>
      <vt:lpstr>'PROYECCION F.P'!Títulos_a_imprimir</vt:lpstr>
      <vt:lpstr>'PROYECTOS 2016'!Títulos_a_imprimir</vt:lpstr>
      <vt:lpstr>'PROYECTOS 75%'!Títulos_a_imprimir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martinez deodanes</dc:creator>
  <cp:lastModifiedBy>Usuario</cp:lastModifiedBy>
  <cp:lastPrinted>2016-06-22T17:28:16Z</cp:lastPrinted>
  <dcterms:created xsi:type="dcterms:W3CDTF">2014-11-05T01:45:52Z</dcterms:created>
  <dcterms:modified xsi:type="dcterms:W3CDTF">2017-07-28T14:52:01Z</dcterms:modified>
</cp:coreProperties>
</file>