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0\PORTAL DE TRANSPARENCIA\ACTUALIZACION A NOVIEMBRE 2020\CONTABILIDAD\"/>
    </mc:Choice>
  </mc:AlternateContent>
  <xr:revisionPtr revIDLastSave="0" documentId="13_ncr:1_{3A9513A5-AF00-4E3A-813A-8202887D52E2}" xr6:coauthVersionLast="45" xr6:coauthVersionMax="45" xr10:uidLastSave="{00000000-0000-0000-0000-000000000000}"/>
  <bookViews>
    <workbookView xWindow="-120" yWindow="-120" windowWidth="29040" windowHeight="15840" tabRatio="624" activeTab="2" xr2:uid="{00000000-000D-0000-FFFF-FFFF00000000}"/>
  </bookViews>
  <sheets>
    <sheet name="Balance-Anexo1" sheetId="1" r:id="rId1"/>
    <sheet name="Resultados-Anexo2A" sheetId="6" r:id="rId2"/>
    <sheet name="Balance-Anexo1A" sheetId="5" r:id="rId3"/>
  </sheets>
  <definedNames>
    <definedName name="_xlnm.Print_Area" localSheetId="0">'Balance-Anexo1'!$B$2:$Q$58</definedName>
    <definedName name="_xlnm.Print_Area" localSheetId="2">'Balance-Anexo1A'!$A$2:$H$104</definedName>
    <definedName name="_xlnm.Print_Titles" localSheetId="2">'Balance-Anexo1A'!$2:$5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5" l="1"/>
  <c r="F14" i="5"/>
  <c r="G44" i="5" l="1"/>
  <c r="G38" i="5"/>
  <c r="G93" i="5" l="1"/>
  <c r="G90" i="5"/>
  <c r="G88" i="5" s="1"/>
  <c r="G85" i="5"/>
  <c r="G80" i="5"/>
  <c r="G72" i="5"/>
  <c r="G64" i="5"/>
  <c r="G61" i="5"/>
  <c r="G48" i="5"/>
  <c r="G41" i="5"/>
  <c r="G36" i="5"/>
  <c r="G29" i="5"/>
  <c r="G27" i="5"/>
  <c r="G23" i="5"/>
  <c r="G19" i="5"/>
  <c r="G71" i="5" l="1"/>
  <c r="G18" i="5"/>
  <c r="G17" i="5" s="1"/>
  <c r="G8" i="5" l="1"/>
  <c r="E18" i="6" l="1"/>
  <c r="F61" i="5" l="1"/>
  <c r="D10" i="6" l="1"/>
  <c r="G56" i="5" l="1"/>
  <c r="G68" i="5" s="1"/>
  <c r="H24" i="5" l="1"/>
  <c r="H25" i="5"/>
  <c r="H26" i="5"/>
  <c r="E27" i="6" l="1"/>
  <c r="E33" i="6" s="1"/>
  <c r="D27" i="6" l="1"/>
  <c r="F27" i="6" l="1"/>
  <c r="F33" i="6" s="1"/>
  <c r="D33" i="6"/>
  <c r="E10" i="6"/>
  <c r="F31" i="6"/>
  <c r="G51" i="5" l="1"/>
  <c r="K17" i="1" l="1"/>
  <c r="K16" i="1"/>
  <c r="F90" i="5"/>
  <c r="K35" i="1"/>
  <c r="K27" i="1"/>
  <c r="K28" i="1"/>
  <c r="K18" i="1"/>
  <c r="H20" i="5"/>
  <c r="H21" i="5"/>
  <c r="H22" i="5"/>
  <c r="K19" i="1"/>
  <c r="F14" i="6"/>
  <c r="F15" i="6"/>
  <c r="H62" i="5"/>
  <c r="H57" i="5"/>
  <c r="H58" i="5"/>
  <c r="H59" i="5"/>
  <c r="H39" i="5"/>
  <c r="F10" i="6"/>
  <c r="H91" i="5"/>
  <c r="H66" i="5"/>
  <c r="H79" i="5"/>
  <c r="K36" i="1"/>
  <c r="I37" i="1"/>
  <c r="I36" i="1"/>
  <c r="H94" i="5"/>
  <c r="H73" i="5"/>
  <c r="H74" i="5"/>
  <c r="H75" i="5"/>
  <c r="H76" i="5"/>
  <c r="H77" i="5"/>
  <c r="H78" i="5"/>
  <c r="H81" i="5"/>
  <c r="H82" i="5"/>
  <c r="H83" i="5"/>
  <c r="F85" i="5"/>
  <c r="H86" i="5"/>
  <c r="F80" i="5"/>
  <c r="F56" i="5"/>
  <c r="I26" i="1" s="1"/>
  <c r="I27" i="1"/>
  <c r="F19" i="5"/>
  <c r="F23" i="5"/>
  <c r="F29" i="5"/>
  <c r="F27" i="5"/>
  <c r="F8" i="5"/>
  <c r="I14" i="1" s="1"/>
  <c r="I15" i="1"/>
  <c r="F38" i="5"/>
  <c r="F36" i="5" s="1"/>
  <c r="I17" i="1" s="1"/>
  <c r="F41" i="5"/>
  <c r="I18" i="1" s="1"/>
  <c r="F48" i="5"/>
  <c r="I19" i="1" s="1"/>
  <c r="H32" i="5"/>
  <c r="D18" i="6"/>
  <c r="F29" i="6"/>
  <c r="F28" i="6"/>
  <c r="F16" i="6"/>
  <c r="F13" i="6"/>
  <c r="F12" i="6"/>
  <c r="H65" i="5"/>
  <c r="H67" i="5"/>
  <c r="H42" i="5"/>
  <c r="H43" i="5"/>
  <c r="H44" i="5"/>
  <c r="H45" i="5"/>
  <c r="H46" i="5"/>
  <c r="H9" i="5"/>
  <c r="H10" i="5"/>
  <c r="H11" i="5"/>
  <c r="H12" i="5"/>
  <c r="H15" i="5"/>
  <c r="H14" i="5" s="1"/>
  <c r="H30" i="5"/>
  <c r="H31" i="5"/>
  <c r="H33" i="5"/>
  <c r="H28" i="5"/>
  <c r="H34" i="5"/>
  <c r="H50" i="5"/>
  <c r="H49" i="5"/>
  <c r="H37" i="5"/>
  <c r="H38" i="5" s="1"/>
  <c r="F93" i="5"/>
  <c r="K26" i="1"/>
  <c r="F72" i="5"/>
  <c r="F64" i="5"/>
  <c r="F30" i="6"/>
  <c r="H89" i="5"/>
  <c r="F11" i="6"/>
  <c r="F20" i="6"/>
  <c r="K14" i="1"/>
  <c r="K34" i="1"/>
  <c r="H90" i="5" l="1"/>
  <c r="H88" i="5" s="1"/>
  <c r="H36" i="5"/>
  <c r="H48" i="5"/>
  <c r="H56" i="5"/>
  <c r="H85" i="5"/>
  <c r="F71" i="5"/>
  <c r="I34" i="1" s="1"/>
  <c r="M34" i="1" s="1"/>
  <c r="F88" i="5"/>
  <c r="I35" i="1" s="1"/>
  <c r="M35" i="1" s="1"/>
  <c r="M14" i="1"/>
  <c r="M36" i="1"/>
  <c r="M27" i="1"/>
  <c r="M26" i="1"/>
  <c r="M19" i="1"/>
  <c r="M18" i="1"/>
  <c r="M17" i="1"/>
  <c r="K30" i="1"/>
  <c r="H19" i="5"/>
  <c r="H80" i="5"/>
  <c r="H23" i="5"/>
  <c r="E23" i="6"/>
  <c r="H27" i="5"/>
  <c r="H64" i="5"/>
  <c r="H29" i="5"/>
  <c r="F18" i="6"/>
  <c r="F23" i="6" s="1"/>
  <c r="H61" i="5"/>
  <c r="H8" i="5"/>
  <c r="D23" i="6"/>
  <c r="F18" i="5"/>
  <c r="F17" i="5" s="1"/>
  <c r="F51" i="5" s="1"/>
  <c r="I28" i="1"/>
  <c r="M28" i="1" s="1"/>
  <c r="F68" i="5"/>
  <c r="K15" i="1"/>
  <c r="H41" i="5"/>
  <c r="H72" i="5"/>
  <c r="F96" i="5" l="1"/>
  <c r="F98" i="5" s="1"/>
  <c r="K21" i="1"/>
  <c r="M15" i="1"/>
  <c r="M30" i="1"/>
  <c r="I30" i="1"/>
  <c r="I39" i="1"/>
  <c r="D36" i="6"/>
  <c r="E36" i="6"/>
  <c r="H71" i="5"/>
  <c r="H68" i="5"/>
  <c r="H18" i="5"/>
  <c r="H17" i="5" s="1"/>
  <c r="H51" i="5" s="1"/>
  <c r="I16" i="1"/>
  <c r="G96" i="5" l="1"/>
  <c r="G98" i="5" s="1"/>
  <c r="H95" i="5"/>
  <c r="K37" i="1"/>
  <c r="I42" i="1"/>
  <c r="M16" i="1"/>
  <c r="M21" i="1" s="1"/>
  <c r="I21" i="1"/>
  <c r="F36" i="6"/>
  <c r="H93" i="5" l="1"/>
  <c r="H96" i="5" s="1"/>
  <c r="H98" i="5" s="1"/>
  <c r="M37" i="1"/>
  <c r="M39" i="1" s="1"/>
  <c r="M42" i="1" s="1"/>
  <c r="K39" i="1"/>
  <c r="K42" i="1" s="1"/>
</calcChain>
</file>

<file path=xl/sharedStrings.xml><?xml version="1.0" encoding="utf-8"?>
<sst xmlns="http://schemas.openxmlformats.org/spreadsheetml/2006/main" count="151" uniqueCount="137">
  <si>
    <t>US$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</si>
  <si>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</si>
  <si>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</si>
  <si>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</si>
  <si>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</si>
  <si>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</si>
  <si>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</si>
  <si>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</si>
  <si>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</si>
  <si>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</si>
  <si>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</si>
  <si>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</si>
  <si>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</si>
  <si>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</si>
  <si>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</si>
  <si>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</si>
  <si>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</si>
  <si>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</si>
  <si>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</si>
  <si>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</si>
  <si>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</si>
  <si>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Sub-Total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</si>
  <si>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</si>
  <si>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</si>
  <si>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</si>
  <si>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</si>
  <si>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</si>
  <si>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</si>
  <si>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</si>
  <si>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</si>
  <si>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</si>
  <si>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Cartera Aporte B.C.R:</t>
  </si>
  <si>
    <t>Capital s/Cartera ex - Credisa</t>
  </si>
  <si>
    <t>Ints. por Cobrar s/Cartera ex Credisa</t>
  </si>
  <si>
    <t>Activos Extraordinarios(Netos)</t>
  </si>
  <si>
    <t>Administrados por FOSAFFI</t>
  </si>
  <si>
    <t>Reserva s/Activos Extraordinarios</t>
  </si>
  <si>
    <t>Diferidos</t>
  </si>
  <si>
    <t>Realizables</t>
  </si>
  <si>
    <t>Otras Cuentas por Cobrar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</si>
  <si>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</si>
  <si>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</si>
  <si>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</si>
  <si>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</si>
  <si>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</si>
  <si>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</si>
  <si>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</si>
  <si>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</si>
  <si>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</si>
  <si>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Obligaciones con Banco Central</t>
  </si>
  <si>
    <t xml:space="preserve">Pagarés 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</si>
  <si>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</si>
  <si>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</si>
  <si>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</si>
  <si>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</si>
  <si>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</si>
  <si>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</si>
  <si>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</si>
  <si>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Aportaciones-Presupuesto</t>
  </si>
  <si>
    <t>Aportaciones BCR - Activos Extraordinarios</t>
  </si>
  <si>
    <t>Aportaciones BCR - Crédito Estabilizacion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</si>
  <si>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</si>
  <si>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</si>
  <si>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</si>
  <si>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</si>
  <si>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</si>
  <si>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</si>
  <si>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</si>
  <si>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</si>
  <si>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</si>
  <si>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</si>
  <si>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</si>
  <si>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</si>
  <si>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</si>
  <si>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por Administración de Activos</t>
  </si>
  <si>
    <t>TOTAL INGRESOS</t>
  </si>
  <si>
    <t>GASTOS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</si>
  <si>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</si>
  <si>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</si>
  <si>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</si>
  <si>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</si>
  <si>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</si>
  <si>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</si>
  <si>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</si>
  <si>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</si>
  <si>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</si>
  <si>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</si>
  <si>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</si>
  <si>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</si>
  <si>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</si>
  <si>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</si>
  <si>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</si>
  <si>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</si>
  <si>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</si>
  <si>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</si>
  <si>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</si>
  <si>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</si>
  <si>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</si>
  <si>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UTILIDAD ( PÉRDIDA ) DEL EJERCICIO</t>
  </si>
  <si>
    <t>Variacion</t>
  </si>
  <si>
    <t xml:space="preserve">          FONDO DE SANEAMIENTO Y FORTALECIMIENTO FINANCIERO</t>
  </si>
  <si>
    <t>Variación</t>
  </si>
  <si>
    <t xml:space="preserve">Superávit o Déficit </t>
  </si>
  <si>
    <t xml:space="preserve">GASTOS DE OPERACIÓN </t>
  </si>
  <si>
    <t xml:space="preserve">Otros Ingresos </t>
  </si>
  <si>
    <t>Aporte Activos Extraordinarios Ex Credisa</t>
  </si>
  <si>
    <r>
      <t xml:space="preserve">      </t>
    </r>
    <r>
      <rPr>
        <b/>
        <u/>
        <sz val="10.5"/>
        <color indexed="8"/>
        <rFont val="Calibri"/>
        <family val="2"/>
      </rPr>
      <t>Pasivo y Patrimonio</t>
    </r>
  </si>
  <si>
    <t>Pasivo</t>
  </si>
  <si>
    <t>Variación del Mes</t>
  </si>
  <si>
    <t xml:space="preserve">Gastos de Funcionamiento </t>
  </si>
  <si>
    <t xml:space="preserve">Gastos de  Activos Extraordinarios  </t>
  </si>
  <si>
    <t xml:space="preserve">Gestión de Recuperación y Comercialización </t>
  </si>
  <si>
    <t xml:space="preserve">INGRESOS NO DE OPERACIÓN </t>
  </si>
  <si>
    <t xml:space="preserve">INGRESOS DE OPERACIÓN  </t>
  </si>
  <si>
    <t xml:space="preserve">Efectivo y Equivalentes   </t>
  </si>
  <si>
    <t xml:space="preserve">Inversiones Financieras   </t>
  </si>
  <si>
    <t xml:space="preserve">Cartera de Préstamos - netos  </t>
  </si>
  <si>
    <t xml:space="preserve">Activos extraordinarios - neto  </t>
  </si>
  <si>
    <t xml:space="preserve">Otros Activos </t>
  </si>
  <si>
    <t xml:space="preserve">Propiedad, Planta y Equipo - neto </t>
  </si>
  <si>
    <t xml:space="preserve">Cuentas por pagar  </t>
  </si>
  <si>
    <t xml:space="preserve">Obligaciones con Banco Central de Reserva </t>
  </si>
  <si>
    <t xml:space="preserve">Otros Pasivos </t>
  </si>
  <si>
    <t xml:space="preserve">Patrimonio </t>
  </si>
  <si>
    <t xml:space="preserve">Presidente                                    Jefe Sección Contabilidad y Finanzas                  </t>
  </si>
  <si>
    <t xml:space="preserve"> Presidente                                         Jefe Sección Contabilidad y Finanzas          </t>
  </si>
  <si>
    <t xml:space="preserve">Presidente                                              Jefe Sección Contabilidad y Finanzas             </t>
  </si>
  <si>
    <t>Gastos por Constitución de Reservas de Saneamiento</t>
  </si>
  <si>
    <t xml:space="preserve"> FONDO DE SANEAMIENTO Y FORTALECIMIENTO FINANCIERO</t>
  </si>
  <si>
    <t>Octubre 2020</t>
  </si>
  <si>
    <t>Bienes Tangibles e Intangibles</t>
  </si>
  <si>
    <t>Noviembre 2020</t>
  </si>
  <si>
    <t>noviembre 2020</t>
  </si>
  <si>
    <t>octubre 2020</t>
  </si>
  <si>
    <t>Balance General al 30 de noviembre de 2020</t>
  </si>
  <si>
    <t>Estado de Resultados del  1 de enero al 30 de noviembre de 2020</t>
  </si>
  <si>
    <t>Al 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</si>
</sst>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0.00&quot;_);_(@_)"/>
    <numFmt numFmtId="166" formatCode="0_);\(0\)"/>
    <numFmt numFmtId="167" formatCode="0.0%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u val="double"/>
      <sz val="11"/>
      <color indexed="8"/>
      <name val="Calibri"/>
      <family val="2"/>
    </font>
    <font>
      <b/>
      <sz val="17"/>
      <name val="Calibri"/>
      <family val="2"/>
    </font>
    <font>
      <sz val="10.5"/>
      <name val="Calibri"/>
      <family val="2"/>
    </font>
    <font>
      <b/>
      <u/>
      <sz val="10.5"/>
      <color indexed="8"/>
      <name val="Calibri"/>
      <family val="2"/>
    </font>
    <font>
      <u/>
      <sz val="10.5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u/>
      <sz val="10.5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</cellStyleXfs>
  <cellXfs count="249">
    <xf numFmtId="0" fontId="0" fillId="0" borderId="0" xfId="0"/>
    <xf numFmtId="43" fontId="11" fillId="0" borderId="0" xfId="1" applyFont="1"/>
    <xf numFmtId="0" fontId="11" fillId="0" borderId="0" xfId="0" applyFont="1"/>
    <xf numFmtId="0" fontId="12" fillId="0" borderId="0" xfId="0" applyFont="1"/>
    <xf numFmtId="165" fontId="13" fillId="0" borderId="24" xfId="0" applyNumberFormat="1" applyFont="1" applyBorder="1"/>
    <xf numFmtId="165" fontId="13" fillId="0" borderId="18" xfId="0" applyNumberFormat="1" applyFont="1" applyBorder="1"/>
    <xf numFmtId="165" fontId="13" fillId="0" borderId="25" xfId="0" applyNumberFormat="1" applyFont="1" applyBorder="1"/>
    <xf numFmtId="49" fontId="14" fillId="0" borderId="26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165" fontId="13" fillId="0" borderId="28" xfId="0" applyNumberFormat="1" applyFont="1" applyBorder="1" applyAlignment="1">
      <alignment horizontal="centerContinuous"/>
    </xf>
    <xf numFmtId="165" fontId="13" fillId="0" borderId="0" xfId="0" applyNumberFormat="1" applyFont="1" applyAlignment="1">
      <alignment horizontal="centerContinuous"/>
    </xf>
    <xf numFmtId="165" fontId="13" fillId="0" borderId="29" xfId="0" applyNumberFormat="1" applyFont="1" applyBorder="1" applyAlignment="1">
      <alignment horizontal="centerContinuous"/>
    </xf>
    <xf numFmtId="165" fontId="13" fillId="0" borderId="23" xfId="0" applyNumberFormat="1" applyFont="1" applyBorder="1" applyAlignment="1">
      <alignment horizontal="centerContinuous" vertical="center"/>
    </xf>
    <xf numFmtId="166" fontId="14" fillId="0" borderId="30" xfId="0" applyNumberFormat="1" applyFont="1" applyBorder="1" applyAlignment="1">
      <alignment horizontal="centerContinuous" vertical="center"/>
    </xf>
    <xf numFmtId="165" fontId="19" fillId="0" borderId="9" xfId="0" applyNumberFormat="1" applyFont="1" applyBorder="1" applyAlignment="1">
      <alignment horizontal="left"/>
    </xf>
    <xf numFmtId="165" fontId="20" fillId="0" borderId="10" xfId="0" applyNumberFormat="1" applyFont="1" applyBorder="1" applyAlignment="1">
      <alignment horizontal="left"/>
    </xf>
    <xf numFmtId="165" fontId="14" fillId="0" borderId="11" xfId="0" applyNumberFormat="1" applyFont="1" applyBorder="1"/>
    <xf numFmtId="165" fontId="17" fillId="0" borderId="23" xfId="0" applyNumberFormat="1" applyFont="1" applyBorder="1"/>
    <xf numFmtId="165" fontId="20" fillId="0" borderId="12" xfId="0" applyNumberFormat="1" applyFont="1" applyBorder="1" applyAlignment="1">
      <alignment horizontal="left"/>
    </xf>
    <xf numFmtId="165" fontId="16" fillId="0" borderId="29" xfId="0" applyNumberFormat="1" applyFont="1" applyBorder="1" applyAlignment="1">
      <alignment horizontal="left"/>
    </xf>
    <xf numFmtId="165" fontId="20" fillId="0" borderId="0" xfId="0" applyNumberFormat="1" applyFont="1" applyAlignment="1">
      <alignment horizontal="left"/>
    </xf>
    <xf numFmtId="165" fontId="14" fillId="0" borderId="13" xfId="0" applyNumberFormat="1" applyFont="1" applyBorder="1" applyAlignment="1">
      <alignment horizontal="left"/>
    </xf>
    <xf numFmtId="165" fontId="16" fillId="0" borderId="19" xfId="0" applyNumberFormat="1" applyFont="1" applyBorder="1" applyAlignment="1">
      <alignment horizontal="right"/>
    </xf>
    <xf numFmtId="165" fontId="16" fillId="0" borderId="29" xfId="0" applyNumberFormat="1" applyFont="1" applyBorder="1"/>
    <xf numFmtId="165" fontId="14" fillId="0" borderId="12" xfId="0" applyNumberFormat="1" applyFont="1" applyBorder="1"/>
    <xf numFmtId="165" fontId="16" fillId="0" borderId="0" xfId="0" applyNumberFormat="1" applyFont="1"/>
    <xf numFmtId="165" fontId="16" fillId="0" borderId="22" xfId="0" applyNumberFormat="1" applyFont="1" applyBorder="1" applyAlignment="1">
      <alignment horizontal="right"/>
    </xf>
    <xf numFmtId="165" fontId="16" fillId="0" borderId="31" xfId="0" applyNumberFormat="1" applyFont="1" applyBorder="1"/>
    <xf numFmtId="165" fontId="16" fillId="0" borderId="32" xfId="0" applyNumberFormat="1" applyFont="1" applyBorder="1"/>
    <xf numFmtId="165" fontId="14" fillId="0" borderId="0" xfId="0" applyNumberFormat="1" applyFont="1"/>
    <xf numFmtId="165" fontId="14" fillId="0" borderId="13" xfId="0" applyNumberFormat="1" applyFont="1" applyBorder="1"/>
    <xf numFmtId="165" fontId="14" fillId="0" borderId="19" xfId="0" applyNumberFormat="1" applyFont="1" applyBorder="1"/>
    <xf numFmtId="165" fontId="14" fillId="0" borderId="29" xfId="0" applyNumberFormat="1" applyFont="1" applyBorder="1"/>
    <xf numFmtId="165" fontId="19" fillId="0" borderId="12" xfId="0" applyNumberFormat="1" applyFont="1" applyBorder="1" applyAlignment="1">
      <alignment horizontal="left"/>
    </xf>
    <xf numFmtId="165" fontId="17" fillId="0" borderId="22" xfId="0" applyNumberFormat="1" applyFont="1" applyBorder="1"/>
    <xf numFmtId="165" fontId="14" fillId="0" borderId="0" xfId="0" applyNumberFormat="1" applyFont="1" applyAlignment="1">
      <alignment horizontal="left"/>
    </xf>
    <xf numFmtId="165" fontId="16" fillId="0" borderId="13" xfId="0" applyNumberFormat="1" applyFont="1" applyBorder="1" applyAlignment="1">
      <alignment horizontal="left"/>
    </xf>
    <xf numFmtId="165" fontId="16" fillId="0" borderId="19" xfId="0" applyNumberFormat="1" applyFont="1" applyBorder="1"/>
    <xf numFmtId="43" fontId="11" fillId="0" borderId="0" xfId="0" applyNumberFormat="1" applyFont="1"/>
    <xf numFmtId="165" fontId="16" fillId="0" borderId="22" xfId="0" applyNumberFormat="1" applyFont="1" applyBorder="1"/>
    <xf numFmtId="165" fontId="16" fillId="0" borderId="33" xfId="0" applyNumberFormat="1" applyFont="1" applyBorder="1"/>
    <xf numFmtId="165" fontId="21" fillId="0" borderId="0" xfId="0" applyNumberFormat="1" applyFont="1" applyAlignment="1">
      <alignment horizontal="left"/>
    </xf>
    <xf numFmtId="165" fontId="16" fillId="0" borderId="22" xfId="1" applyNumberFormat="1" applyFont="1" applyBorder="1"/>
    <xf numFmtId="165" fontId="17" fillId="0" borderId="19" xfId="0" applyNumberFormat="1" applyFont="1" applyBorder="1"/>
    <xf numFmtId="165" fontId="17" fillId="0" borderId="12" xfId="0" applyNumberFormat="1" applyFont="1" applyBorder="1"/>
    <xf numFmtId="165" fontId="14" fillId="0" borderId="29" xfId="0" applyNumberFormat="1" applyFont="1" applyBorder="1" applyAlignment="1">
      <alignment horizontal="left"/>
    </xf>
    <xf numFmtId="0" fontId="11" fillId="0" borderId="13" xfId="0" applyFont="1" applyBorder="1"/>
    <xf numFmtId="165" fontId="22" fillId="0" borderId="27" xfId="0" applyNumberFormat="1" applyFont="1" applyBorder="1"/>
    <xf numFmtId="0" fontId="11" fillId="0" borderId="34" xfId="0" applyFont="1" applyBorder="1"/>
    <xf numFmtId="165" fontId="22" fillId="0" borderId="35" xfId="0" applyNumberFormat="1" applyFont="1" applyBorder="1"/>
    <xf numFmtId="165" fontId="16" fillId="0" borderId="29" xfId="0" applyNumberFormat="1" applyFont="1" applyBorder="1" applyAlignment="1">
      <alignment horizontal="right"/>
    </xf>
    <xf numFmtId="165" fontId="16" fillId="0" borderId="13" xfId="0" applyNumberFormat="1" applyFont="1" applyBorder="1"/>
    <xf numFmtId="165" fontId="16" fillId="0" borderId="36" xfId="0" applyNumberFormat="1" applyFont="1" applyBorder="1" applyAlignment="1">
      <alignment horizontal="right"/>
    </xf>
    <xf numFmtId="165" fontId="16" fillId="0" borderId="36" xfId="0" applyNumberFormat="1" applyFont="1" applyBorder="1"/>
    <xf numFmtId="165" fontId="16" fillId="0" borderId="37" xfId="0" applyNumberFormat="1" applyFont="1" applyBorder="1"/>
    <xf numFmtId="165" fontId="16" fillId="0" borderId="17" xfId="0" applyNumberFormat="1" applyFont="1" applyBorder="1"/>
    <xf numFmtId="165" fontId="16" fillId="0" borderId="38" xfId="0" applyNumberFormat="1" applyFont="1" applyBorder="1"/>
    <xf numFmtId="165" fontId="16" fillId="0" borderId="34" xfId="0" applyNumberFormat="1" applyFont="1" applyBorder="1"/>
    <xf numFmtId="165" fontId="16" fillId="0" borderId="0" xfId="0" applyNumberFormat="1" applyFont="1" applyAlignment="1">
      <alignment horizontal="left"/>
    </xf>
    <xf numFmtId="165" fontId="16" fillId="0" borderId="16" xfId="0" applyNumberFormat="1" applyFont="1" applyBorder="1"/>
    <xf numFmtId="165" fontId="17" fillId="0" borderId="29" xfId="0" applyNumberFormat="1" applyFont="1" applyBorder="1"/>
    <xf numFmtId="165" fontId="14" fillId="0" borderId="34" xfId="0" applyNumberFormat="1" applyFont="1" applyBorder="1" applyAlignment="1">
      <alignment horizontal="left"/>
    </xf>
    <xf numFmtId="165" fontId="16" fillId="0" borderId="39" xfId="0" applyNumberFormat="1" applyFont="1" applyBorder="1"/>
    <xf numFmtId="165" fontId="16" fillId="0" borderId="31" xfId="0" applyNumberFormat="1" applyFont="1" applyBorder="1" applyAlignment="1">
      <alignment horizontal="right"/>
    </xf>
    <xf numFmtId="165" fontId="20" fillId="0" borderId="13" xfId="0" applyNumberFormat="1" applyFont="1" applyBorder="1" applyAlignment="1">
      <alignment horizontal="left"/>
    </xf>
    <xf numFmtId="165" fontId="22" fillId="0" borderId="27" xfId="0" applyNumberFormat="1" applyFont="1" applyBorder="1" applyAlignment="1">
      <alignment horizontal="right"/>
    </xf>
    <xf numFmtId="165" fontId="17" fillId="0" borderId="27" xfId="0" applyNumberFormat="1" applyFont="1" applyBorder="1"/>
    <xf numFmtId="165" fontId="16" fillId="0" borderId="32" xfId="1" applyNumberFormat="1" applyFont="1" applyBorder="1"/>
    <xf numFmtId="165" fontId="16" fillId="0" borderId="12" xfId="0" applyNumberFormat="1" applyFont="1" applyBorder="1"/>
    <xf numFmtId="165" fontId="14" fillId="0" borderId="36" xfId="0" applyNumberFormat="1" applyFont="1" applyBorder="1"/>
    <xf numFmtId="165" fontId="20" fillId="0" borderId="16" xfId="0" applyNumberFormat="1" applyFont="1" applyBorder="1" applyAlignment="1">
      <alignment horizontal="left"/>
    </xf>
    <xf numFmtId="165" fontId="21" fillId="0" borderId="14" xfId="0" applyNumberFormat="1" applyFont="1" applyBorder="1" applyAlignment="1">
      <alignment horizontal="left"/>
    </xf>
    <xf numFmtId="165" fontId="16" fillId="0" borderId="46" xfId="0" applyNumberFormat="1" applyFont="1" applyBorder="1"/>
    <xf numFmtId="165" fontId="14" fillId="0" borderId="24" xfId="0" applyNumberFormat="1" applyFont="1" applyBorder="1" applyAlignment="1">
      <alignment horizontal="centerContinuous"/>
    </xf>
    <xf numFmtId="165" fontId="14" fillId="0" borderId="18" xfId="0" applyNumberFormat="1" applyFont="1" applyBorder="1" applyAlignment="1">
      <alignment horizontal="centerContinuous"/>
    </xf>
    <xf numFmtId="165" fontId="14" fillId="0" borderId="25" xfId="0" applyNumberFormat="1" applyFont="1" applyBorder="1" applyAlignment="1">
      <alignment horizontal="centerContinuous"/>
    </xf>
    <xf numFmtId="165" fontId="17" fillId="0" borderId="40" xfId="0" applyNumberFormat="1" applyFont="1" applyBorder="1"/>
    <xf numFmtId="165" fontId="17" fillId="0" borderId="41" xfId="0" applyNumberFormat="1" applyFont="1" applyBorder="1"/>
    <xf numFmtId="165" fontId="14" fillId="0" borderId="0" xfId="0" applyNumberFormat="1" applyFont="1" applyAlignment="1">
      <alignment horizontal="centerContinuous"/>
    </xf>
    <xf numFmtId="165" fontId="14" fillId="0" borderId="9" xfId="0" applyNumberFormat="1" applyFont="1" applyBorder="1" applyAlignment="1">
      <alignment horizontal="centerContinuous"/>
    </xf>
    <xf numFmtId="165" fontId="14" fillId="0" borderId="10" xfId="0" applyNumberFormat="1" applyFont="1" applyBorder="1" applyAlignment="1">
      <alignment horizontal="centerContinuous"/>
    </xf>
    <xf numFmtId="165" fontId="14" fillId="0" borderId="11" xfId="0" applyNumberFormat="1" applyFont="1" applyBorder="1" applyAlignment="1">
      <alignment horizontal="centerContinuous"/>
    </xf>
    <xf numFmtId="165" fontId="14" fillId="0" borderId="16" xfId="0" applyNumberFormat="1" applyFont="1" applyBorder="1" applyAlignment="1">
      <alignment horizontal="centerContinuous"/>
    </xf>
    <xf numFmtId="165" fontId="14" fillId="0" borderId="14" xfId="0" applyNumberFormat="1" applyFont="1" applyBorder="1" applyAlignment="1">
      <alignment horizontal="centerContinuous"/>
    </xf>
    <xf numFmtId="165" fontId="14" fillId="0" borderId="17" xfId="0" applyNumberFormat="1" applyFont="1" applyBorder="1" applyAlignment="1">
      <alignment horizontal="centerContinuous"/>
    </xf>
    <xf numFmtId="165" fontId="14" fillId="0" borderId="30" xfId="0" applyNumberFormat="1" applyFont="1" applyBorder="1" applyAlignment="1">
      <alignment horizontal="centerContinuous"/>
    </xf>
    <xf numFmtId="166" fontId="14" fillId="0" borderId="30" xfId="0" applyNumberFormat="1" applyFont="1" applyBorder="1" applyAlignment="1">
      <alignment horizontal="centerContinuous"/>
    </xf>
    <xf numFmtId="165" fontId="14" fillId="0" borderId="33" xfId="0" applyNumberFormat="1" applyFont="1" applyBorder="1" applyAlignment="1">
      <alignment horizontal="center"/>
    </xf>
    <xf numFmtId="165" fontId="19" fillId="0" borderId="28" xfId="0" applyNumberFormat="1" applyFont="1" applyBorder="1" applyAlignment="1">
      <alignment horizontal="left"/>
    </xf>
    <xf numFmtId="165" fontId="20" fillId="0" borderId="28" xfId="0" applyNumberFormat="1" applyFont="1" applyBorder="1" applyAlignment="1">
      <alignment horizontal="left"/>
    </xf>
    <xf numFmtId="165" fontId="14" fillId="0" borderId="28" xfId="0" applyNumberFormat="1" applyFont="1" applyBorder="1" applyAlignment="1">
      <alignment horizontal="centerContinuous"/>
    </xf>
    <xf numFmtId="165" fontId="14" fillId="0" borderId="16" xfId="0" applyNumberFormat="1" applyFont="1" applyBorder="1"/>
    <xf numFmtId="165" fontId="14" fillId="0" borderId="37" xfId="0" applyNumberFormat="1" applyFont="1" applyBorder="1"/>
    <xf numFmtId="165" fontId="14" fillId="0" borderId="28" xfId="0" applyNumberFormat="1" applyFont="1" applyBorder="1"/>
    <xf numFmtId="165" fontId="16" fillId="0" borderId="44" xfId="0" applyNumberFormat="1" applyFont="1" applyBorder="1"/>
    <xf numFmtId="165" fontId="16" fillId="0" borderId="35" xfId="0" applyNumberFormat="1" applyFont="1" applyBorder="1"/>
    <xf numFmtId="165" fontId="14" fillId="0" borderId="42" xfId="0" applyNumberFormat="1" applyFont="1" applyBorder="1"/>
    <xf numFmtId="165" fontId="14" fillId="0" borderId="21" xfId="0" applyNumberFormat="1" applyFont="1" applyBorder="1"/>
    <xf numFmtId="165" fontId="14" fillId="0" borderId="30" xfId="0" applyNumberFormat="1" applyFont="1" applyBorder="1" applyAlignment="1">
      <alignment horizontal="center"/>
    </xf>
    <xf numFmtId="165" fontId="16" fillId="0" borderId="43" xfId="0" applyNumberFormat="1" applyFont="1" applyBorder="1"/>
    <xf numFmtId="165" fontId="14" fillId="0" borderId="42" xfId="0" applyNumberFormat="1" applyFont="1" applyBorder="1" applyAlignment="1">
      <alignment horizontal="centerContinuous"/>
    </xf>
    <xf numFmtId="165" fontId="14" fillId="0" borderId="21" xfId="0" applyNumberFormat="1" applyFont="1" applyBorder="1" applyAlignment="1">
      <alignment horizontal="centerContinuous"/>
    </xf>
    <xf numFmtId="165" fontId="16" fillId="0" borderId="23" xfId="0" applyNumberFormat="1" applyFont="1" applyBorder="1"/>
    <xf numFmtId="165" fontId="14" fillId="0" borderId="23" xfId="0" applyNumberFormat="1" applyFont="1" applyBorder="1"/>
    <xf numFmtId="165" fontId="17" fillId="0" borderId="44" xfId="0" applyNumberFormat="1" applyFont="1" applyBorder="1"/>
    <xf numFmtId="165" fontId="22" fillId="0" borderId="45" xfId="0" applyNumberFormat="1" applyFont="1" applyBorder="1"/>
    <xf numFmtId="165" fontId="16" fillId="0" borderId="28" xfId="0" applyNumberFormat="1" applyFont="1" applyBorder="1"/>
    <xf numFmtId="165" fontId="16" fillId="0" borderId="45" xfId="0" applyNumberFormat="1" applyFont="1" applyBorder="1"/>
    <xf numFmtId="165" fontId="22" fillId="0" borderId="37" xfId="0" applyNumberFormat="1" applyFont="1" applyBorder="1"/>
    <xf numFmtId="165" fontId="16" fillId="0" borderId="27" xfId="0" applyNumberFormat="1" applyFont="1" applyBorder="1"/>
    <xf numFmtId="165" fontId="14" fillId="0" borderId="20" xfId="0" applyNumberFormat="1" applyFont="1" applyBorder="1"/>
    <xf numFmtId="165" fontId="16" fillId="0" borderId="19" xfId="1" applyNumberFormat="1" applyFont="1" applyBorder="1"/>
    <xf numFmtId="165" fontId="16" fillId="0" borderId="29" xfId="1" applyNumberFormat="1" applyFont="1" applyBorder="1"/>
    <xf numFmtId="165" fontId="17" fillId="0" borderId="22" xfId="1" applyNumberFormat="1" applyFont="1" applyBorder="1"/>
    <xf numFmtId="165" fontId="14" fillId="0" borderId="21" xfId="0" applyNumberFormat="1" applyFont="1" applyBorder="1" applyAlignment="1">
      <alignment horizontal="center"/>
    </xf>
    <xf numFmtId="165" fontId="14" fillId="0" borderId="32" xfId="0" applyNumberFormat="1" applyFont="1" applyBorder="1"/>
    <xf numFmtId="165" fontId="17" fillId="0" borderId="47" xfId="0" applyNumberFormat="1" applyFont="1" applyBorder="1"/>
    <xf numFmtId="165" fontId="13" fillId="0" borderId="0" xfId="0" applyNumberFormat="1" applyFont="1"/>
    <xf numFmtId="39" fontId="12" fillId="0" borderId="0" xfId="0" applyNumberFormat="1" applyFont="1"/>
    <xf numFmtId="0" fontId="16" fillId="0" borderId="0" xfId="0" applyFont="1"/>
    <xf numFmtId="167" fontId="11" fillId="0" borderId="0" xfId="2" applyNumberFormat="1" applyFont="1"/>
    <xf numFmtId="0" fontId="2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9" xfId="0" applyFont="1" applyBorder="1"/>
    <xf numFmtId="0" fontId="14" fillId="0" borderId="11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43" xfId="0" applyFont="1" applyBorder="1"/>
    <xf numFmtId="0" fontId="14" fillId="0" borderId="28" xfId="0" applyFont="1" applyBorder="1"/>
    <xf numFmtId="0" fontId="14" fillId="0" borderId="0" xfId="0" applyFont="1"/>
    <xf numFmtId="0" fontId="16" fillId="0" borderId="0" xfId="0" applyFont="1" applyAlignment="1">
      <alignment horizontal="left"/>
    </xf>
    <xf numFmtId="165" fontId="16" fillId="0" borderId="49" xfId="0" applyNumberFormat="1" applyFont="1" applyBorder="1"/>
    <xf numFmtId="0" fontId="14" fillId="0" borderId="51" xfId="0" applyFont="1" applyBorder="1"/>
    <xf numFmtId="0" fontId="14" fillId="0" borderId="53" xfId="0" applyFont="1" applyBorder="1"/>
    <xf numFmtId="165" fontId="14" fillId="0" borderId="54" xfId="0" applyNumberFormat="1" applyFont="1" applyBorder="1"/>
    <xf numFmtId="165" fontId="14" fillId="0" borderId="55" xfId="0" applyNumberFormat="1" applyFont="1" applyBorder="1"/>
    <xf numFmtId="0" fontId="14" fillId="0" borderId="12" xfId="0" applyFont="1" applyBorder="1"/>
    <xf numFmtId="0" fontId="14" fillId="0" borderId="0" xfId="0" applyFont="1" applyAlignment="1">
      <alignment horizontal="left"/>
    </xf>
    <xf numFmtId="165" fontId="14" fillId="0" borderId="22" xfId="0" applyNumberFormat="1" applyFont="1" applyBorder="1"/>
    <xf numFmtId="0" fontId="14" fillId="0" borderId="58" xfId="0" applyFont="1" applyBorder="1"/>
    <xf numFmtId="43" fontId="16" fillId="0" borderId="0" xfId="0" applyNumberFormat="1" applyFont="1"/>
    <xf numFmtId="0" fontId="24" fillId="0" borderId="0" xfId="0" applyFont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164" fontId="12" fillId="2" borderId="0" xfId="1" applyNumberFormat="1" applyFont="1" applyFill="1" applyAlignment="1">
      <alignment horizontal="left"/>
    </xf>
    <xf numFmtId="164" fontId="12" fillId="2" borderId="0" xfId="1" applyNumberFormat="1" applyFont="1" applyFill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/>
    </xf>
    <xf numFmtId="0" fontId="12" fillId="2" borderId="3" xfId="0" applyFont="1" applyFill="1" applyBorder="1"/>
    <xf numFmtId="0" fontId="12" fillId="2" borderId="0" xfId="0" applyFont="1" applyFill="1" applyAlignment="1">
      <alignment horizontal="right"/>
    </xf>
    <xf numFmtId="0" fontId="12" fillId="2" borderId="4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164" fontId="15" fillId="2" borderId="0" xfId="1" applyNumberFormat="1" applyFont="1" applyFill="1" applyAlignment="1">
      <alignment horizontal="left"/>
    </xf>
    <xf numFmtId="164" fontId="12" fillId="2" borderId="4" xfId="0" applyNumberFormat="1" applyFont="1" applyFill="1" applyBorder="1" applyAlignment="1">
      <alignment horizontal="left"/>
    </xf>
    <xf numFmtId="164" fontId="25" fillId="2" borderId="0" xfId="1" applyNumberFormat="1" applyFont="1" applyFill="1" applyAlignment="1">
      <alignment horizontal="left"/>
    </xf>
    <xf numFmtId="43" fontId="12" fillId="2" borderId="0" xfId="1" applyFont="1" applyFill="1" applyAlignment="1">
      <alignment horizontal="left"/>
    </xf>
    <xf numFmtId="0" fontId="11" fillId="2" borderId="0" xfId="0" applyFont="1" applyFill="1" applyAlignment="1">
      <alignment horizontal="left"/>
    </xf>
    <xf numFmtId="164" fontId="12" fillId="2" borderId="0" xfId="0" applyNumberFormat="1" applyFont="1" applyFill="1" applyAlignment="1">
      <alignment horizontal="left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37" fontId="12" fillId="2" borderId="0" xfId="0" applyNumberFormat="1" applyFont="1" applyFill="1" applyAlignment="1">
      <alignment horizontal="left"/>
    </xf>
    <xf numFmtId="165" fontId="14" fillId="0" borderId="64" xfId="0" applyNumberFormat="1" applyFont="1" applyBorder="1"/>
    <xf numFmtId="165" fontId="14" fillId="0" borderId="66" xfId="0" applyNumberFormat="1" applyFont="1" applyBorder="1"/>
    <xf numFmtId="165" fontId="14" fillId="0" borderId="67" xfId="0" applyNumberFormat="1" applyFont="1" applyBorder="1"/>
    <xf numFmtId="0" fontId="11" fillId="0" borderId="0" xfId="0" applyFont="1" applyAlignment="1">
      <alignment horizontal="right"/>
    </xf>
    <xf numFmtId="0" fontId="14" fillId="0" borderId="48" xfId="0" applyFont="1" applyBorder="1" applyAlignment="1">
      <alignment horizontal="left"/>
    </xf>
    <xf numFmtId="0" fontId="14" fillId="0" borderId="60" xfId="0" applyFont="1" applyBorder="1" applyAlignment="1">
      <alignment horizontal="left"/>
    </xf>
    <xf numFmtId="165" fontId="14" fillId="0" borderId="49" xfId="0" applyNumberFormat="1" applyFont="1" applyBorder="1"/>
    <xf numFmtId="0" fontId="14" fillId="0" borderId="28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165" fontId="14" fillId="0" borderId="63" xfId="0" applyNumberFormat="1" applyFont="1" applyBorder="1"/>
    <xf numFmtId="165" fontId="14" fillId="0" borderId="62" xfId="0" applyNumberFormat="1" applyFont="1" applyBorder="1"/>
    <xf numFmtId="0" fontId="14" fillId="0" borderId="52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56" xfId="0" applyFont="1" applyBorder="1"/>
    <xf numFmtId="0" fontId="14" fillId="0" borderId="57" xfId="0" applyFont="1" applyBorder="1" applyAlignment="1">
      <alignment horizontal="left"/>
    </xf>
    <xf numFmtId="165" fontId="14" fillId="0" borderId="61" xfId="0" applyNumberFormat="1" applyFont="1" applyBorder="1"/>
    <xf numFmtId="165" fontId="14" fillId="0" borderId="65" xfId="0" applyNumberFormat="1" applyFont="1" applyBorder="1"/>
    <xf numFmtId="43" fontId="12" fillId="2" borderId="0" xfId="1" applyFont="1" applyFill="1" applyAlignment="1">
      <alignment horizontal="right"/>
    </xf>
    <xf numFmtId="43" fontId="12" fillId="2" borderId="0" xfId="0" applyNumberFormat="1" applyFont="1" applyFill="1" applyAlignment="1">
      <alignment horizontal="left"/>
    </xf>
    <xf numFmtId="0" fontId="27" fillId="0" borderId="9" xfId="0" applyFont="1" applyBorder="1"/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49" fontId="29" fillId="0" borderId="0" xfId="0" applyNumberFormat="1" applyFont="1" applyAlignment="1">
      <alignment horizontal="center"/>
    </xf>
    <xf numFmtId="0" fontId="27" fillId="0" borderId="13" xfId="0" applyFont="1" applyBorder="1" applyAlignment="1">
      <alignment horizontal="left"/>
    </xf>
    <xf numFmtId="0" fontId="30" fillId="0" borderId="0" xfId="0" applyFont="1" applyAlignment="1">
      <alignment horizontal="left"/>
    </xf>
    <xf numFmtId="43" fontId="30" fillId="0" borderId="0" xfId="1" applyFont="1"/>
    <xf numFmtId="0" fontId="30" fillId="0" borderId="13" xfId="0" applyFont="1" applyBorder="1" applyAlignment="1">
      <alignment horizontal="left"/>
    </xf>
    <xf numFmtId="43" fontId="27" fillId="0" borderId="0" xfId="1" applyFont="1" applyAlignment="1">
      <alignment horizontal="left"/>
    </xf>
    <xf numFmtId="0" fontId="27" fillId="0" borderId="0" xfId="0" applyFont="1"/>
    <xf numFmtId="43" fontId="27" fillId="0" borderId="14" xfId="1" applyFont="1" applyBorder="1" applyAlignment="1">
      <alignment horizontal="left"/>
    </xf>
    <xf numFmtId="43" fontId="30" fillId="0" borderId="14" xfId="1" applyFont="1" applyBorder="1"/>
    <xf numFmtId="43" fontId="27" fillId="0" borderId="0" xfId="1" applyFont="1"/>
    <xf numFmtId="0" fontId="31" fillId="0" borderId="0" xfId="0" applyFont="1" applyAlignment="1">
      <alignment horizontal="left"/>
    </xf>
    <xf numFmtId="43" fontId="32" fillId="0" borderId="15" xfId="1" applyFont="1" applyBorder="1" applyAlignment="1">
      <alignment horizontal="left"/>
    </xf>
    <xf numFmtId="43" fontId="32" fillId="0" borderId="0" xfId="1" applyFont="1" applyAlignment="1">
      <alignment horizontal="left"/>
    </xf>
    <xf numFmtId="0" fontId="31" fillId="0" borderId="13" xfId="0" applyFont="1" applyBorder="1" applyAlignment="1">
      <alignment horizontal="left"/>
    </xf>
    <xf numFmtId="43" fontId="27" fillId="0" borderId="14" xfId="1" applyFont="1" applyBorder="1"/>
    <xf numFmtId="0" fontId="32" fillId="0" borderId="0" xfId="0" applyFont="1" applyAlignment="1">
      <alignment horizontal="left"/>
    </xf>
    <xf numFmtId="43" fontId="32" fillId="0" borderId="14" xfId="1" applyFont="1" applyBorder="1" applyAlignment="1">
      <alignment horizontal="left"/>
    </xf>
    <xf numFmtId="43" fontId="32" fillId="0" borderId="14" xfId="1" applyFont="1" applyBorder="1" applyAlignment="1">
      <alignment horizontal="right"/>
    </xf>
    <xf numFmtId="43" fontId="32" fillId="0" borderId="0" xfId="1" applyFont="1" applyAlignment="1">
      <alignment horizontal="right"/>
    </xf>
    <xf numFmtId="43" fontId="27" fillId="0" borderId="0" xfId="1" applyFont="1" applyAlignment="1">
      <alignment horizontal="right"/>
    </xf>
    <xf numFmtId="0" fontId="27" fillId="0" borderId="16" xfId="0" applyFont="1" applyBorder="1"/>
    <xf numFmtId="0" fontId="27" fillId="0" borderId="14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4" fillId="0" borderId="59" xfId="0" applyFont="1" applyBorder="1"/>
    <xf numFmtId="0" fontId="12" fillId="2" borderId="0" xfId="0" applyFont="1" applyFill="1" applyAlignment="1">
      <alignment horizontal="center"/>
    </xf>
    <xf numFmtId="43" fontId="27" fillId="0" borderId="0" xfId="1" applyFont="1" applyBorder="1" applyAlignment="1">
      <alignment horizontal="left"/>
    </xf>
    <xf numFmtId="43" fontId="32" fillId="0" borderId="0" xfId="1" applyFont="1" applyBorder="1" applyAlignment="1">
      <alignment horizontal="left"/>
    </xf>
    <xf numFmtId="43" fontId="27" fillId="0" borderId="0" xfId="1" applyFont="1" applyBorder="1"/>
    <xf numFmtId="43" fontId="30" fillId="0" borderId="0" xfId="1" applyFont="1" applyBorder="1"/>
    <xf numFmtId="43" fontId="32" fillId="0" borderId="0" xfId="1" applyFont="1" applyBorder="1" applyAlignment="1">
      <alignment horizontal="right"/>
    </xf>
    <xf numFmtId="165" fontId="14" fillId="0" borderId="34" xfId="0" applyNumberFormat="1" applyFont="1" applyBorder="1"/>
    <xf numFmtId="165" fontId="13" fillId="0" borderId="69" xfId="0" applyNumberFormat="1" applyFont="1" applyBorder="1" applyAlignment="1">
      <alignment horizontal="centerContinuous" vertical="center"/>
    </xf>
    <xf numFmtId="165" fontId="14" fillId="0" borderId="71" xfId="0" applyNumberFormat="1" applyFont="1" applyBorder="1"/>
    <xf numFmtId="0" fontId="27" fillId="0" borderId="0" xfId="0" applyFont="1" applyAlignment="1">
      <alignment horizontal="left"/>
    </xf>
    <xf numFmtId="165" fontId="16" fillId="0" borderId="70" xfId="0" applyNumberFormat="1" applyFont="1" applyBorder="1"/>
    <xf numFmtId="165" fontId="17" fillId="0" borderId="68" xfId="0" applyNumberFormat="1" applyFont="1" applyBorder="1"/>
    <xf numFmtId="0" fontId="12" fillId="2" borderId="0" xfId="0" applyFont="1" applyFill="1" applyAlignment="1">
      <alignment horizontal="center"/>
    </xf>
    <xf numFmtId="0" fontId="27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</cellXfs>
  <cellStyles count="20">
    <cellStyle name="Millares" xfId="1" builtinId="3"/>
    <cellStyle name="Normal" xfId="0" builtinId="0"/>
    <cellStyle name="Porcentaje" xfId="2" builtinId="5"/>
    <cellStyle name="S0" xfId="3" xr:uid="{00000000-0005-0000-0000-000004000000}"/>
    <cellStyle name="S1" xfId="4" xr:uid="{00000000-0005-0000-0000-000005000000}"/>
    <cellStyle name="S10" xfId="5" xr:uid="{00000000-0005-0000-0000-000006000000}"/>
    <cellStyle name="S11" xfId="6" xr:uid="{00000000-0005-0000-0000-000007000000}"/>
    <cellStyle name="S12" xfId="7" xr:uid="{00000000-0005-0000-0000-000008000000}"/>
    <cellStyle name="S13" xfId="8" xr:uid="{00000000-0005-0000-0000-000009000000}"/>
    <cellStyle name="S14" xfId="9" xr:uid="{00000000-0005-0000-0000-00000A000000}"/>
    <cellStyle name="S15" xfId="10" xr:uid="{00000000-0005-0000-0000-00000B000000}"/>
    <cellStyle name="S16" xfId="11" xr:uid="{00000000-0005-0000-0000-00000C000000}"/>
    <cellStyle name="S2" xfId="12" xr:uid="{00000000-0005-0000-0000-00000D000000}"/>
    <cellStyle name="S3" xfId="13" xr:uid="{00000000-0005-0000-0000-00000E000000}"/>
    <cellStyle name="S4" xfId="14" xr:uid="{00000000-0005-0000-0000-00000F000000}"/>
    <cellStyle name="S5" xfId="15" xr:uid="{00000000-0005-0000-0000-000010000000}"/>
    <cellStyle name="S6" xfId="16" xr:uid="{00000000-0005-0000-0000-000011000000}"/>
    <cellStyle name="S7" xfId="17" xr:uid="{00000000-0005-0000-0000-000012000000}"/>
    <cellStyle name="S8" xfId="18" xr:uid="{00000000-0005-0000-0000-000013000000}"/>
    <cellStyle name="S9" xfId="19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104776</xdr:colOff>
      <xdr:row>2</xdr:row>
      <xdr:rowOff>123825</xdr:rowOff>
    </xdr:from>
    <xdr:to>
      <xdr:col>6</xdr:col>
      <xdr:colOff>1104900</xdr:colOff>
      <xdr:row>4</xdr:row>
      <xdr:rowOff>400050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7C2D02-0227-4C0E-8DDB-25782F8C6625}"/>
            </a:ext>
          </a:extLst>
        </xdr:cNvPr>
        <xdr:cNvGrpSpPr/>
      </xdr:nvGrpSpPr>
      <xdr:grpSpPr>
        <a:xfrm>
          <a:off x="685801" y="485775"/>
          <a:ext cx="1466849" cy="638175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3843070B-51E1-48FD-9CB9-293C32901BE3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1AAF9B5A-5665-4454-92D3-5B729CD8383A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2C282C4E-27EB-497D-AE12-6F27189649FD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D79F9F5C-2452-4F52-AB77-582440083AB8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130975</xdr:colOff>
      <xdr:row>0</xdr:row>
      <xdr:rowOff>154787</xdr:rowOff>
    </xdr:from>
    <xdr:to>
      <xdr:col>2</xdr:col>
      <xdr:colOff>1321594</xdr:colOff>
      <xdr:row>2</xdr:row>
      <xdr:rowOff>452438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5131C2-BDFF-4333-AB8A-777A03CCE43E}"/>
            </a:ext>
          </a:extLst>
        </xdr:cNvPr>
        <xdr:cNvGrpSpPr/>
      </xdr:nvGrpSpPr>
      <xdr:grpSpPr>
        <a:xfrm>
          <a:off x="130975" y="154787"/>
          <a:ext cx="1595432" cy="821526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FC1BA1A-5CB0-4267-A340-C29246173150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67A440A5-3870-4E41-86DA-FA966E041F46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E897DF9E-EEF0-4A3D-B1E1-4BBABACE45F2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431CA5A2-ED56-4AB4-A9A4-AC5EF75D2EA3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</xdr:colOff>
      <xdr:row>0</xdr:row>
      <xdr:rowOff>0</xdr:rowOff>
    </xdr:from>
    <xdr:to>
      <xdr:col>4</xdr:col>
      <xdr:colOff>1511300</xdr:colOff>
      <xdr:row>1</xdr:row>
      <xdr:rowOff>771599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FA6DD15-1EE7-4767-9714-7EE42481B4F3}"/>
            </a:ext>
          </a:extLst>
        </xdr:cNvPr>
        <xdr:cNvGrpSpPr/>
      </xdr:nvGrpSpPr>
      <xdr:grpSpPr>
        <a:xfrm>
          <a:off x="60324" y="0"/>
          <a:ext cx="1895476" cy="936699"/>
          <a:chOff x="102567" y="0"/>
          <a:chExt cx="1832039" cy="780010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8DB5463B-7B74-4874-8114-5C6A23C679F9}"/>
              </a:ext>
            </a:extLst>
          </xdr:cNvPr>
          <xdr:cNvGrpSpPr/>
        </xdr:nvGrpSpPr>
        <xdr:grpSpPr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533187DE-6CC5-4F82-9127-2ED949FC0E77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8" r="1642"/>
            <a:stretch/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82883F8A-7E7B-4260-9AF3-10004EFC596B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/>
          </xdr:blipFill>
          <xdr:spPr>
            <a:xfrm>
              <a:off x="204369" y="0"/>
              <a:ext cx="1459675" cy="1664045"/>
            </a:xfrm>
            <a:prstGeom prst="rect">
              <a:avLst/>
            </a:prstGeom>
          </xdr:spPr>
        </xdr:pic>
      </xdr:grpSp>
      <xdr:cxnSp macro="">
        <xdr:nvCxnSpPr>
          <xdr:cNvPr id="5" name="Conector recto 4">
            <a:extLst>
              <a:ext uri="{FF2B5EF4-FFF2-40B4-BE49-F238E27FC236}">
                <a16:creationId xmlns:a16="http://schemas.microsoft.com/office/drawing/2014/main" id="{09FC9BB4-268B-47D1-AEC2-55C7BD429534}"/>
              </a:ext>
            </a:extLst>
          </xdr:cNvPr>
          <xdr:cNvCxnSpPr>
            <a:cxnSpLocks/>
          </xdr:cNvCxnSpPr>
        </xdr:nvCxnSpPr>
        <xdr:spPr>
          <a:xfrm>
            <a:off x="726197" y="155192"/>
            <a:ext cx="0" cy="469625"/>
          </a:xfrm>
          <a:prstGeom prst="line">
            <a:avLst/>
          </a:prstGeom>
          <a:ln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C2:V73"/>
  <sheetViews>
    <sheetView showGridLines="0" zoomScaleNormal="75" zoomScaleSheetLayoutView="75" workbookViewId="0">
      <selection activeCell="M26" sqref="M26"/>
    </sheetView>
  </sheetViews>
  <sheetFormatPr baseColWidth="10" defaultColWidth="9.140625" defaultRowHeight="15" x14ac:dyDescent="0.25"/>
  <cols>
    <col min="1" max="1" width="5.85546875" style="142" customWidth="1"/>
    <col min="2" max="2" width="2.85546875" style="142" customWidth="1"/>
    <col min="3" max="3" width="4.28515625" style="142" customWidth="1"/>
    <col min="4" max="4" width="0.5703125" style="142" customWidth="1"/>
    <col min="5" max="5" width="0.85546875" style="143" customWidth="1"/>
    <col min="6" max="6" width="1.28515625" style="143" customWidth="1"/>
    <col min="7" max="7" width="36.28515625" style="143" customWidth="1"/>
    <col min="8" max="8" width="6.5703125" style="143" customWidth="1"/>
    <col min="9" max="9" width="15.5703125" style="143" customWidth="1"/>
    <col min="10" max="10" width="1.42578125" style="143" customWidth="1"/>
    <col min="11" max="11" width="15.7109375" style="143" customWidth="1"/>
    <col min="12" max="12" width="0.7109375" style="143" customWidth="1"/>
    <col min="13" max="13" width="14.5703125" style="143" customWidth="1"/>
    <col min="14" max="14" width="1" style="143" customWidth="1"/>
    <col min="15" max="15" width="0.28515625" style="143" customWidth="1"/>
    <col min="16" max="16" width="5.42578125" style="143" customWidth="1"/>
    <col min="17" max="17" width="4" style="143" customWidth="1"/>
    <col min="18" max="18" width="14.140625" style="144" bestFit="1" customWidth="1"/>
    <col min="19" max="19" width="9.28515625" style="144" bestFit="1" customWidth="1"/>
    <col min="20" max="20" width="11.42578125" style="144" bestFit="1" customWidth="1"/>
    <col min="21" max="21" width="9.28515625" style="144" bestFit="1" customWidth="1"/>
    <col min="22" max="22" width="9.28515625" style="145" bestFit="1" customWidth="1"/>
    <col min="23" max="16384" width="9.140625" style="142"/>
  </cols>
  <sheetData>
    <row r="2" spans="3:16" ht="13.5" customHeight="1" thickBot="1" x14ac:dyDescent="0.3"/>
    <row r="3" spans="3:16" ht="13.5" customHeight="1" x14ac:dyDescent="0.25">
      <c r="C3" s="146"/>
      <c r="D3" s="147"/>
      <c r="E3" s="148"/>
      <c r="F3" s="148"/>
      <c r="G3" s="148"/>
      <c r="H3" s="148"/>
      <c r="I3" s="148"/>
      <c r="J3" s="148"/>
      <c r="K3" s="149"/>
      <c r="L3" s="149"/>
      <c r="M3" s="149"/>
      <c r="N3" s="149"/>
      <c r="O3" s="148"/>
      <c r="P3" s="150"/>
    </row>
    <row r="4" spans="3:16" x14ac:dyDescent="0.25">
      <c r="C4" s="151"/>
      <c r="K4" s="152"/>
      <c r="L4" s="152"/>
      <c r="M4" s="152"/>
      <c r="N4" s="152"/>
      <c r="P4" s="153"/>
    </row>
    <row r="5" spans="3:16" ht="41.25" customHeight="1" x14ac:dyDescent="0.3">
      <c r="C5" s="151"/>
      <c r="E5" s="232" t="s">
        <v>128</v>
      </c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153"/>
    </row>
    <row r="6" spans="3:16" ht="4.5" customHeight="1" x14ac:dyDescent="0.25">
      <c r="C6" s="151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53"/>
    </row>
    <row r="7" spans="3:16" ht="18.75" customHeight="1" x14ac:dyDescent="0.3">
      <c r="C7" s="151"/>
      <c r="E7" s="232" t="s">
        <v>79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153"/>
    </row>
    <row r="8" spans="3:16" ht="5.25" customHeight="1" x14ac:dyDescent="0.25">
      <c r="C8" s="151"/>
      <c r="E8" s="154"/>
      <c r="F8" s="154"/>
      <c r="G8" s="154"/>
      <c r="H8" s="154"/>
      <c r="I8" s="154"/>
      <c r="J8" s="154"/>
      <c r="K8" s="154"/>
      <c r="L8" s="218"/>
      <c r="M8" s="154"/>
      <c r="N8" s="218"/>
      <c r="O8" s="154"/>
      <c r="P8" s="153"/>
    </row>
    <row r="9" spans="3:16" x14ac:dyDescent="0.25">
      <c r="C9" s="151"/>
      <c r="E9" s="230" t="s">
        <v>136</v>
      </c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153"/>
    </row>
    <row r="10" spans="3:16" ht="5.25" customHeight="1" x14ac:dyDescent="0.25">
      <c r="C10" s="151"/>
      <c r="E10" s="154"/>
      <c r="F10" s="154"/>
      <c r="G10" s="154"/>
      <c r="H10" s="154"/>
      <c r="I10" s="154"/>
      <c r="J10" s="154"/>
      <c r="K10" s="154"/>
      <c r="L10" s="218"/>
      <c r="M10" s="154"/>
      <c r="N10" s="218"/>
      <c r="O10" s="154"/>
      <c r="P10" s="153"/>
    </row>
    <row r="11" spans="3:16" x14ac:dyDescent="0.25">
      <c r="C11" s="151"/>
      <c r="E11" s="230" t="s">
        <v>2</v>
      </c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153"/>
    </row>
    <row r="12" spans="3:16" ht="6.75" customHeight="1" x14ac:dyDescent="0.25">
      <c r="C12" s="151"/>
      <c r="D12" s="186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8"/>
      <c r="P12" s="153"/>
    </row>
    <row r="13" spans="3:16" x14ac:dyDescent="0.25">
      <c r="C13" s="151"/>
      <c r="D13" s="189"/>
      <c r="E13" s="190"/>
      <c r="F13" s="190"/>
      <c r="G13" s="191" t="s">
        <v>1</v>
      </c>
      <c r="H13" s="190"/>
      <c r="I13" s="192" t="s">
        <v>132</v>
      </c>
      <c r="J13" s="192"/>
      <c r="K13" s="192" t="s">
        <v>133</v>
      </c>
      <c r="L13" s="192"/>
      <c r="M13" s="192" t="s">
        <v>99</v>
      </c>
      <c r="N13" s="192"/>
      <c r="O13" s="193"/>
      <c r="P13" s="153"/>
    </row>
    <row r="14" spans="3:16" ht="19.5" customHeight="1" x14ac:dyDescent="0.25">
      <c r="C14" s="151"/>
      <c r="D14" s="189"/>
      <c r="E14" s="190"/>
      <c r="F14" s="194" t="s">
        <v>114</v>
      </c>
      <c r="G14" s="194"/>
      <c r="H14" s="194" t="s">
        <v>0</v>
      </c>
      <c r="I14" s="195">
        <f>+'Balance-Anexo1A'!F8</f>
        <v>872978.92</v>
      </c>
      <c r="J14" s="195"/>
      <c r="K14" s="195">
        <f>+'Balance-Anexo1A'!G8</f>
        <v>1252329.71</v>
      </c>
      <c r="L14" s="195"/>
      <c r="M14" s="195">
        <f t="shared" ref="M14:M19" si="0">+I14-K14</f>
        <v>-379350.78999999992</v>
      </c>
      <c r="N14" s="195"/>
      <c r="O14" s="196"/>
      <c r="P14" s="153"/>
    </row>
    <row r="15" spans="3:16" ht="19.5" customHeight="1" x14ac:dyDescent="0.25">
      <c r="C15" s="151"/>
      <c r="D15" s="189"/>
      <c r="E15" s="190"/>
      <c r="F15" s="194" t="s">
        <v>115</v>
      </c>
      <c r="G15" s="194"/>
      <c r="H15" s="190"/>
      <c r="I15" s="195">
        <f>+'Balance-Anexo1A'!F14</f>
        <v>117743296.39</v>
      </c>
      <c r="J15" s="195"/>
      <c r="K15" s="195">
        <f>+'Balance-Anexo1A'!G14</f>
        <v>117743296.39</v>
      </c>
      <c r="L15" s="195"/>
      <c r="M15" s="195">
        <f t="shared" si="0"/>
        <v>0</v>
      </c>
      <c r="N15" s="195"/>
      <c r="O15" s="193"/>
      <c r="P15" s="153"/>
    </row>
    <row r="16" spans="3:16" ht="19.5" customHeight="1" x14ac:dyDescent="0.25">
      <c r="C16" s="151"/>
      <c r="D16" s="189"/>
      <c r="E16" s="190"/>
      <c r="F16" s="194" t="s">
        <v>116</v>
      </c>
      <c r="G16" s="194"/>
      <c r="H16" s="190"/>
      <c r="I16" s="195">
        <f>+'Balance-Anexo1A'!F17</f>
        <v>6230658.1600000113</v>
      </c>
      <c r="J16" s="195"/>
      <c r="K16" s="195">
        <f>+'Balance-Anexo1A'!G17</f>
        <v>6261828.3199999928</v>
      </c>
      <c r="L16" s="195"/>
      <c r="M16" s="195">
        <f t="shared" si="0"/>
        <v>-31170.159999981523</v>
      </c>
      <c r="N16" s="195"/>
      <c r="O16" s="193"/>
      <c r="P16" s="153"/>
    </row>
    <row r="17" spans="3:20" ht="19.5" customHeight="1" x14ac:dyDescent="0.25">
      <c r="C17" s="151"/>
      <c r="D17" s="189"/>
      <c r="E17" s="190"/>
      <c r="F17" s="194" t="s">
        <v>117</v>
      </c>
      <c r="G17" s="194"/>
      <c r="H17" s="190"/>
      <c r="I17" s="195">
        <f>+'Balance-Anexo1A'!F36</f>
        <v>8225374.3099999987</v>
      </c>
      <c r="J17" s="195"/>
      <c r="K17" s="195">
        <f>+'Balance-Anexo1A'!G36</f>
        <v>8821338.9199999999</v>
      </c>
      <c r="L17" s="195"/>
      <c r="M17" s="195">
        <f t="shared" si="0"/>
        <v>-595964.61000000127</v>
      </c>
      <c r="N17" s="195"/>
      <c r="O17" s="193"/>
      <c r="P17" s="153"/>
    </row>
    <row r="18" spans="3:20" ht="19.5" customHeight="1" x14ac:dyDescent="0.25">
      <c r="C18" s="151"/>
      <c r="D18" s="189"/>
      <c r="E18" s="194"/>
      <c r="F18" s="198" t="s">
        <v>118</v>
      </c>
      <c r="G18" s="194"/>
      <c r="H18" s="190"/>
      <c r="I18" s="197">
        <f>+'Balance-Anexo1A'!F41</f>
        <v>6687848.6799999997</v>
      </c>
      <c r="J18" s="197"/>
      <c r="K18" s="197">
        <f>+'Balance-Anexo1A'!G41</f>
        <v>5989166.9900000002</v>
      </c>
      <c r="L18" s="197"/>
      <c r="M18" s="195">
        <f t="shared" si="0"/>
        <v>698681.68999999948</v>
      </c>
      <c r="N18" s="195"/>
      <c r="O18" s="193"/>
      <c r="P18" s="153"/>
    </row>
    <row r="19" spans="3:20" ht="19.5" customHeight="1" x14ac:dyDescent="0.25">
      <c r="C19" s="151"/>
      <c r="D19" s="189"/>
      <c r="E19" s="194"/>
      <c r="F19" s="194" t="s">
        <v>119</v>
      </c>
      <c r="G19" s="194"/>
      <c r="H19" s="190"/>
      <c r="I19" s="199">
        <f>+'Balance-Anexo1A'!F48</f>
        <v>60464.919999999984</v>
      </c>
      <c r="J19" s="197"/>
      <c r="K19" s="199">
        <f>+'Balance-Anexo1A'!G48</f>
        <v>59714.860000000044</v>
      </c>
      <c r="L19" s="219"/>
      <c r="M19" s="200">
        <f t="shared" si="0"/>
        <v>750.05999999993946</v>
      </c>
      <c r="N19" s="222"/>
      <c r="O19" s="193"/>
      <c r="P19" s="153"/>
    </row>
    <row r="20" spans="3:20" ht="5.25" hidden="1" customHeight="1" x14ac:dyDescent="0.25">
      <c r="C20" s="151"/>
      <c r="D20" s="189"/>
      <c r="E20" s="190"/>
      <c r="F20" s="194"/>
      <c r="G20" s="194"/>
      <c r="H20" s="190"/>
      <c r="I20" s="201"/>
      <c r="J20" s="201"/>
      <c r="K20" s="201"/>
      <c r="L20" s="201"/>
      <c r="M20" s="201"/>
      <c r="N20" s="201"/>
      <c r="O20" s="193"/>
      <c r="P20" s="153"/>
      <c r="T20" s="155"/>
    </row>
    <row r="21" spans="3:20" ht="21" customHeight="1" thickBot="1" x14ac:dyDescent="0.3">
      <c r="C21" s="151"/>
      <c r="D21" s="189"/>
      <c r="E21" s="190"/>
      <c r="F21" s="190"/>
      <c r="G21" s="202" t="s">
        <v>80</v>
      </c>
      <c r="H21" s="202" t="s">
        <v>0</v>
      </c>
      <c r="I21" s="203">
        <f>SUM(I14:I19)</f>
        <v>139820621.38</v>
      </c>
      <c r="J21" s="204"/>
      <c r="K21" s="203">
        <f>SUM(K14:K19)</f>
        <v>140127675.19</v>
      </c>
      <c r="L21" s="220"/>
      <c r="M21" s="203">
        <f>SUM(M14:M19)</f>
        <v>-307053.80999998329</v>
      </c>
      <c r="N21" s="220"/>
      <c r="O21" s="205"/>
      <c r="P21" s="153"/>
    </row>
    <row r="22" spans="3:20" ht="8.25" customHeight="1" thickTop="1" x14ac:dyDescent="0.25">
      <c r="C22" s="151"/>
      <c r="D22" s="189"/>
      <c r="E22" s="194"/>
      <c r="F22" s="190"/>
      <c r="G22" s="190"/>
      <c r="H22" s="190"/>
      <c r="I22" s="198"/>
      <c r="J22" s="198"/>
      <c r="K22" s="198"/>
      <c r="L22" s="198"/>
      <c r="M22" s="198"/>
      <c r="N22" s="198"/>
      <c r="O22" s="193"/>
      <c r="P22" s="153"/>
    </row>
    <row r="23" spans="3:20" ht="12.75" customHeight="1" x14ac:dyDescent="0.25">
      <c r="C23" s="151"/>
      <c r="D23" s="189"/>
      <c r="E23" s="190"/>
      <c r="F23" s="202" t="s">
        <v>106</v>
      </c>
      <c r="G23" s="191"/>
      <c r="H23" s="190"/>
      <c r="I23" s="198"/>
      <c r="J23" s="198"/>
      <c r="K23" s="198"/>
      <c r="L23" s="198"/>
      <c r="M23" s="198"/>
      <c r="N23" s="198"/>
      <c r="O23" s="193"/>
      <c r="P23" s="153"/>
    </row>
    <row r="24" spans="3:20" ht="6" customHeight="1" x14ac:dyDescent="0.25">
      <c r="C24" s="151"/>
      <c r="D24" s="189"/>
      <c r="E24" s="194"/>
      <c r="F24" s="190"/>
      <c r="G24" s="190"/>
      <c r="H24" s="190"/>
      <c r="I24" s="198"/>
      <c r="J24" s="198"/>
      <c r="K24" s="198"/>
      <c r="L24" s="198"/>
      <c r="M24" s="198"/>
      <c r="N24" s="198"/>
      <c r="O24" s="193"/>
      <c r="P24" s="153"/>
    </row>
    <row r="25" spans="3:20" ht="14.25" customHeight="1" x14ac:dyDescent="0.25">
      <c r="C25" s="151"/>
      <c r="D25" s="189"/>
      <c r="E25" s="191" t="s">
        <v>107</v>
      </c>
      <c r="F25" s="215"/>
      <c r="G25" s="190"/>
      <c r="H25" s="190"/>
      <c r="I25" s="198"/>
      <c r="J25" s="198"/>
      <c r="K25" s="198"/>
      <c r="L25" s="198"/>
      <c r="M25" s="198"/>
      <c r="N25" s="198"/>
      <c r="O25" s="193"/>
      <c r="P25" s="153"/>
    </row>
    <row r="26" spans="3:20" ht="21" customHeight="1" x14ac:dyDescent="0.25">
      <c r="C26" s="151"/>
      <c r="D26" s="189"/>
      <c r="E26" s="194"/>
      <c r="F26" s="231" t="s">
        <v>120</v>
      </c>
      <c r="G26" s="231"/>
      <c r="H26" s="194" t="s">
        <v>0</v>
      </c>
      <c r="I26" s="195">
        <f>+'Balance-Anexo1A'!F56</f>
        <v>616540.51</v>
      </c>
      <c r="J26" s="195"/>
      <c r="K26" s="195">
        <f>+'Balance-Anexo1A'!G56</f>
        <v>606406.40999999992</v>
      </c>
      <c r="L26" s="195"/>
      <c r="M26" s="195">
        <f>+I26-K26</f>
        <v>10134.100000000093</v>
      </c>
      <c r="N26" s="195"/>
      <c r="O26" s="193"/>
      <c r="P26" s="153"/>
    </row>
    <row r="27" spans="3:20" ht="21" customHeight="1" x14ac:dyDescent="0.25">
      <c r="C27" s="151"/>
      <c r="D27" s="189"/>
      <c r="E27" s="194"/>
      <c r="F27" s="227" t="s">
        <v>121</v>
      </c>
      <c r="G27" s="227"/>
      <c r="H27" s="190"/>
      <c r="I27" s="201">
        <f>+'Balance-Anexo1A'!F61</f>
        <v>108975544.59999999</v>
      </c>
      <c r="J27" s="198"/>
      <c r="K27" s="201">
        <f>+'Balance-Anexo1A'!G61</f>
        <v>109115544.59999999</v>
      </c>
      <c r="L27" s="201"/>
      <c r="M27" s="195">
        <f>+I27-K27</f>
        <v>-140000</v>
      </c>
      <c r="N27" s="195"/>
      <c r="O27" s="193"/>
      <c r="P27" s="153"/>
    </row>
    <row r="28" spans="3:20" ht="21" customHeight="1" x14ac:dyDescent="0.25">
      <c r="C28" s="151"/>
      <c r="D28" s="189"/>
      <c r="E28" s="190"/>
      <c r="F28" s="227" t="s">
        <v>122</v>
      </c>
      <c r="G28" s="227"/>
      <c r="H28" s="190"/>
      <c r="I28" s="206">
        <f>+'Balance-Anexo1A'!F64</f>
        <v>841126.49</v>
      </c>
      <c r="J28" s="201"/>
      <c r="K28" s="206">
        <f>+'Balance-Anexo1A'!G64</f>
        <v>859283.22</v>
      </c>
      <c r="L28" s="221"/>
      <c r="M28" s="200">
        <f>+I28-K28</f>
        <v>-18156.729999999981</v>
      </c>
      <c r="N28" s="222"/>
      <c r="O28" s="196"/>
      <c r="P28" s="153"/>
    </row>
    <row r="29" spans="3:20" ht="4.5" hidden="1" customHeight="1" x14ac:dyDescent="0.25">
      <c r="C29" s="151"/>
      <c r="D29" s="189"/>
      <c r="E29" s="190"/>
      <c r="F29" s="190"/>
      <c r="G29" s="190"/>
      <c r="H29" s="190"/>
      <c r="I29" s="201"/>
      <c r="J29" s="201"/>
      <c r="K29" s="201"/>
      <c r="L29" s="201"/>
      <c r="M29" s="201"/>
      <c r="N29" s="201"/>
      <c r="O29" s="193"/>
      <c r="P29" s="153"/>
    </row>
    <row r="30" spans="3:20" ht="21" customHeight="1" x14ac:dyDescent="0.25">
      <c r="C30" s="151"/>
      <c r="D30" s="189"/>
      <c r="E30" s="190"/>
      <c r="F30" s="190"/>
      <c r="G30" s="207" t="s">
        <v>81</v>
      </c>
      <c r="H30" s="207"/>
      <c r="I30" s="208">
        <f>SUM(I26:I28)</f>
        <v>110433211.59999999</v>
      </c>
      <c r="J30" s="204"/>
      <c r="K30" s="208">
        <f>+K26+K27+K28</f>
        <v>110581234.22999999</v>
      </c>
      <c r="L30" s="220"/>
      <c r="M30" s="208">
        <f>SUM(M26:M28)</f>
        <v>-148022.62999999989</v>
      </c>
      <c r="N30" s="220"/>
      <c r="O30" s="193"/>
      <c r="P30" s="153"/>
    </row>
    <row r="31" spans="3:20" ht="9.75" hidden="1" customHeight="1" x14ac:dyDescent="0.25">
      <c r="C31" s="151"/>
      <c r="D31" s="189"/>
      <c r="E31" s="190"/>
      <c r="F31" s="190"/>
      <c r="G31" s="194"/>
      <c r="H31" s="190"/>
      <c r="I31" s="198"/>
      <c r="J31" s="198"/>
      <c r="K31" s="198"/>
      <c r="L31" s="198"/>
      <c r="M31" s="198"/>
      <c r="N31" s="198"/>
      <c r="O31" s="193"/>
      <c r="P31" s="153"/>
    </row>
    <row r="32" spans="3:20" ht="6" hidden="1" customHeight="1" x14ac:dyDescent="0.25">
      <c r="C32" s="151"/>
      <c r="D32" s="189"/>
      <c r="E32" s="190"/>
      <c r="F32" s="194"/>
      <c r="G32" s="194"/>
      <c r="H32" s="190"/>
      <c r="I32" s="198"/>
      <c r="J32" s="198"/>
      <c r="K32" s="198"/>
      <c r="L32" s="198"/>
      <c r="M32" s="198"/>
      <c r="N32" s="198"/>
      <c r="O32" s="193"/>
      <c r="P32" s="153"/>
    </row>
    <row r="33" spans="3:18" ht="21" customHeight="1" x14ac:dyDescent="0.25">
      <c r="C33" s="151"/>
      <c r="D33" s="189"/>
      <c r="E33" s="191" t="s">
        <v>123</v>
      </c>
      <c r="F33" s="216"/>
      <c r="G33" s="194"/>
      <c r="H33" s="190"/>
      <c r="I33" s="198"/>
      <c r="J33" s="198"/>
      <c r="K33" s="198"/>
      <c r="L33" s="198"/>
      <c r="M33" s="198"/>
      <c r="N33" s="198"/>
      <c r="O33" s="193"/>
      <c r="P33" s="153"/>
    </row>
    <row r="34" spans="3:18" ht="21" customHeight="1" x14ac:dyDescent="0.25">
      <c r="C34" s="151"/>
      <c r="D34" s="189"/>
      <c r="E34" s="190"/>
      <c r="F34" s="194" t="s">
        <v>9</v>
      </c>
      <c r="G34" s="194"/>
      <c r="H34" s="190"/>
      <c r="I34" s="195">
        <f>+'Balance-Anexo1A'!F71</f>
        <v>126306071.62</v>
      </c>
      <c r="J34" s="195"/>
      <c r="K34" s="195">
        <f>+'Balance-Anexo1A'!G71</f>
        <v>125904467.5</v>
      </c>
      <c r="L34" s="195"/>
      <c r="M34" s="195">
        <f>+I34-K34</f>
        <v>401604.12000000477</v>
      </c>
      <c r="N34" s="195"/>
      <c r="O34" s="193"/>
      <c r="P34" s="153"/>
    </row>
    <row r="35" spans="3:18" ht="21" customHeight="1" x14ac:dyDescent="0.25">
      <c r="C35" s="151"/>
      <c r="D35" s="189"/>
      <c r="E35" s="190"/>
      <c r="F35" s="194" t="s">
        <v>102</v>
      </c>
      <c r="G35" s="194"/>
      <c r="H35" s="190"/>
      <c r="I35" s="195">
        <f>+'Balance-Anexo1A'!F88</f>
        <v>133483221.23999999</v>
      </c>
      <c r="J35" s="195"/>
      <c r="K35" s="195">
        <f>+'Balance-Anexo1A'!G88</f>
        <v>133483221.23999999</v>
      </c>
      <c r="L35" s="195"/>
      <c r="M35" s="195">
        <f>+I35-K35</f>
        <v>0</v>
      </c>
      <c r="N35" s="195"/>
      <c r="O35" s="193"/>
      <c r="P35" s="156"/>
    </row>
    <row r="36" spans="3:18" ht="21" customHeight="1" x14ac:dyDescent="0.25">
      <c r="C36" s="151"/>
      <c r="D36" s="189"/>
      <c r="E36" s="190"/>
      <c r="F36" s="194" t="s">
        <v>90</v>
      </c>
      <c r="G36" s="194"/>
      <c r="H36" s="190"/>
      <c r="I36" s="195">
        <f>+'Balance-Anexo1A'!F94</f>
        <v>-231256059.44999999</v>
      </c>
      <c r="J36" s="195"/>
      <c r="K36" s="195">
        <f>+'Balance-Anexo1A'!G94</f>
        <v>-231256059.44999999</v>
      </c>
      <c r="L36" s="195"/>
      <c r="M36" s="195">
        <f>+I36-K36</f>
        <v>0</v>
      </c>
      <c r="N36" s="195"/>
      <c r="O36" s="193"/>
      <c r="P36" s="156"/>
    </row>
    <row r="37" spans="3:18" ht="21" customHeight="1" x14ac:dyDescent="0.25">
      <c r="C37" s="151"/>
      <c r="D37" s="189"/>
      <c r="E37" s="190"/>
      <c r="F37" s="194" t="s">
        <v>93</v>
      </c>
      <c r="G37" s="194"/>
      <c r="H37" s="190"/>
      <c r="I37" s="200">
        <f>+'Balance-Anexo1A'!F95</f>
        <v>854176.37</v>
      </c>
      <c r="J37" s="195"/>
      <c r="K37" s="200">
        <f>+'Balance-Anexo1A'!G95</f>
        <v>1414811.67</v>
      </c>
      <c r="L37" s="222"/>
      <c r="M37" s="200">
        <f>+I37-K37</f>
        <v>-560635.29999999993</v>
      </c>
      <c r="N37" s="222"/>
      <c r="O37" s="193"/>
      <c r="P37" s="156"/>
    </row>
    <row r="38" spans="3:18" ht="4.5" hidden="1" customHeight="1" x14ac:dyDescent="0.25">
      <c r="C38" s="151"/>
      <c r="D38" s="189"/>
      <c r="E38" s="190"/>
      <c r="F38" s="190"/>
      <c r="G38" s="194"/>
      <c r="H38" s="190"/>
      <c r="I38" s="201"/>
      <c r="J38" s="201"/>
      <c r="K38" s="201"/>
      <c r="L38" s="201"/>
      <c r="M38" s="201"/>
      <c r="N38" s="201"/>
      <c r="O38" s="193"/>
      <c r="P38" s="153"/>
      <c r="R38" s="157"/>
    </row>
    <row r="39" spans="3:18" ht="21" customHeight="1" x14ac:dyDescent="0.25">
      <c r="C39" s="151"/>
      <c r="D39" s="189"/>
      <c r="E39" s="190"/>
      <c r="F39" s="190"/>
      <c r="G39" s="202" t="s">
        <v>82</v>
      </c>
      <c r="H39" s="207"/>
      <c r="I39" s="209">
        <f>SUM(I34:I38)</f>
        <v>29387409.780000027</v>
      </c>
      <c r="J39" s="210"/>
      <c r="K39" s="209">
        <f>SUM(K34:K38)</f>
        <v>29546440.960000023</v>
      </c>
      <c r="L39" s="223"/>
      <c r="M39" s="209">
        <f>SUM(M34:M38)</f>
        <v>-159031.17999999516</v>
      </c>
      <c r="N39" s="223"/>
      <c r="O39" s="193"/>
      <c r="P39" s="153"/>
      <c r="R39" s="157"/>
    </row>
    <row r="40" spans="3:18" ht="8.25" hidden="1" customHeight="1" x14ac:dyDescent="0.25">
      <c r="C40" s="151"/>
      <c r="D40" s="189"/>
      <c r="E40" s="190"/>
      <c r="F40" s="190"/>
      <c r="G40" s="194"/>
      <c r="H40" s="190"/>
      <c r="I40" s="211"/>
      <c r="J40" s="211"/>
      <c r="K40" s="211"/>
      <c r="L40" s="211"/>
      <c r="M40" s="211"/>
      <c r="N40" s="211"/>
      <c r="O40" s="193"/>
      <c r="P40" s="153"/>
      <c r="R40" s="157"/>
    </row>
    <row r="41" spans="3:18" ht="7.5" hidden="1" customHeight="1" thickBot="1" x14ac:dyDescent="0.3">
      <c r="C41" s="151"/>
      <c r="D41" s="189"/>
      <c r="E41" s="190"/>
      <c r="F41" s="190"/>
      <c r="G41" s="194"/>
      <c r="H41" s="190"/>
      <c r="I41" s="201"/>
      <c r="J41" s="201"/>
      <c r="K41" s="201"/>
      <c r="L41" s="201"/>
      <c r="M41" s="201"/>
      <c r="N41" s="201"/>
      <c r="O41" s="193"/>
      <c r="P41" s="153"/>
      <c r="R41" s="157"/>
    </row>
    <row r="42" spans="3:18" ht="21" customHeight="1" thickBot="1" x14ac:dyDescent="0.3">
      <c r="C42" s="151"/>
      <c r="D42" s="189"/>
      <c r="E42" s="190"/>
      <c r="F42" s="190"/>
      <c r="G42" s="202" t="s">
        <v>83</v>
      </c>
      <c r="H42" s="202" t="s">
        <v>0</v>
      </c>
      <c r="I42" s="203">
        <f>+I30+I39</f>
        <v>139820621.38000003</v>
      </c>
      <c r="J42" s="204"/>
      <c r="K42" s="203">
        <f>+K30+K39</f>
        <v>140127675.19</v>
      </c>
      <c r="L42" s="220"/>
      <c r="M42" s="203">
        <f>+M30+M39</f>
        <v>-307053.80999999505</v>
      </c>
      <c r="N42" s="220"/>
      <c r="O42" s="196"/>
      <c r="P42" s="153"/>
    </row>
    <row r="43" spans="3:18" ht="6.75" customHeight="1" thickTop="1" x14ac:dyDescent="0.25">
      <c r="C43" s="151"/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4"/>
      <c r="P43" s="153"/>
      <c r="R43" s="158"/>
    </row>
    <row r="44" spans="3:18" x14ac:dyDescent="0.25">
      <c r="C44" s="151"/>
      <c r="H44" s="159"/>
      <c r="P44" s="153"/>
    </row>
    <row r="45" spans="3:18" x14ac:dyDescent="0.25">
      <c r="C45" s="151"/>
      <c r="P45" s="153"/>
    </row>
    <row r="46" spans="3:18" x14ac:dyDescent="0.25">
      <c r="C46" s="151"/>
      <c r="P46" s="153"/>
    </row>
    <row r="47" spans="3:18" x14ac:dyDescent="0.25">
      <c r="C47" s="151"/>
      <c r="I47" s="160"/>
      <c r="J47" s="160"/>
      <c r="P47" s="153"/>
    </row>
    <row r="48" spans="3:18" x14ac:dyDescent="0.25">
      <c r="C48" s="151"/>
      <c r="P48" s="153"/>
    </row>
    <row r="49" spans="3:16" x14ac:dyDescent="0.25">
      <c r="C49" s="151"/>
      <c r="P49" s="153"/>
    </row>
    <row r="50" spans="3:16" x14ac:dyDescent="0.25">
      <c r="C50" s="151"/>
      <c r="P50" s="153"/>
    </row>
    <row r="51" spans="3:16" x14ac:dyDescent="0.25">
      <c r="C51" s="151"/>
      <c r="P51" s="153"/>
    </row>
    <row r="52" spans="3:16" x14ac:dyDescent="0.25">
      <c r="C52" s="151"/>
      <c r="E52" s="230" t="s">
        <v>124</v>
      </c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153"/>
    </row>
    <row r="53" spans="3:16" x14ac:dyDescent="0.25">
      <c r="C53" s="151"/>
      <c r="P53" s="153"/>
    </row>
    <row r="54" spans="3:16" hidden="1" x14ac:dyDescent="0.25">
      <c r="C54" s="151"/>
      <c r="P54" s="153"/>
    </row>
    <row r="55" spans="3:16" hidden="1" x14ac:dyDescent="0.25">
      <c r="C55" s="151"/>
      <c r="P55" s="153"/>
    </row>
    <row r="56" spans="3:16" x14ac:dyDescent="0.25">
      <c r="C56" s="151"/>
      <c r="P56" s="153"/>
    </row>
    <row r="57" spans="3:16" ht="15.75" thickBot="1" x14ac:dyDescent="0.3">
      <c r="C57" s="161"/>
      <c r="D57" s="162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4"/>
    </row>
    <row r="58" spans="3:16" x14ac:dyDescent="0.25">
      <c r="E58" s="165"/>
      <c r="I58" s="166"/>
      <c r="J58" s="166"/>
    </row>
    <row r="62" spans="3:16" ht="21.75" customHeight="1" x14ac:dyDescent="0.25"/>
    <row r="72" spans="9:16" x14ac:dyDescent="0.25">
      <c r="I72" s="184"/>
      <c r="K72" s="185"/>
      <c r="L72" s="185"/>
      <c r="P72" s="185"/>
    </row>
    <row r="73" spans="9:16" x14ac:dyDescent="0.25">
      <c r="I73" s="184"/>
      <c r="K73" s="185"/>
      <c r="L73" s="185"/>
      <c r="P73" s="185"/>
    </row>
  </sheetData>
  <mergeCells count="6">
    <mergeCell ref="E52:O52"/>
    <mergeCell ref="F26:G26"/>
    <mergeCell ref="E5:O5"/>
    <mergeCell ref="E7:O7"/>
    <mergeCell ref="E9:O9"/>
    <mergeCell ref="E11:O11"/>
  </mergeCells>
  <phoneticPr fontId="0" type="noConversion"/>
  <printOptions horizontalCentered="1"/>
  <pageMargins left="0.55118110236220474" right="0.35433070866141736" top="1.1417322834645669" bottom="1.1417322834645669" header="0.98425196850393704" footer="0.51181102362204722"/>
  <pageSetup scale="8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F62"/>
  <sheetViews>
    <sheetView showGridLines="0" zoomScale="80" zoomScaleNormal="80" workbookViewId="0">
      <selection activeCell="A15" sqref="A15"/>
    </sheetView>
  </sheetViews>
  <sheetFormatPr baseColWidth="10" defaultColWidth="11.42578125" defaultRowHeight="12.75" x14ac:dyDescent="0.2"/>
  <cols>
    <col min="1" max="1" width="2.28515625" style="2" customWidth="1"/>
    <col min="2" max="2" width="3.7109375" style="2" customWidth="1"/>
    <col min="3" max="3" width="58.140625" style="2" customWidth="1"/>
    <col min="4" max="6" width="19.140625" style="2" customWidth="1"/>
    <col min="7" max="16384" width="11.42578125" style="2"/>
  </cols>
  <sheetData>
    <row r="1" spans="1:6" ht="21" x14ac:dyDescent="0.35">
      <c r="A1" s="119"/>
      <c r="B1" s="121"/>
      <c r="C1" s="122"/>
      <c r="D1" s="122"/>
      <c r="E1" s="122"/>
      <c r="F1" s="122"/>
    </row>
    <row r="2" spans="1:6" ht="21" x14ac:dyDescent="0.35">
      <c r="A2" s="119"/>
      <c r="B2" s="121"/>
      <c r="C2" s="122"/>
      <c r="D2" s="122"/>
      <c r="E2" s="122"/>
      <c r="F2" s="122"/>
    </row>
    <row r="3" spans="1:6" ht="44.25" customHeight="1" x14ac:dyDescent="0.35">
      <c r="A3" s="234" t="s">
        <v>100</v>
      </c>
      <c r="B3" s="234"/>
      <c r="C3" s="234"/>
      <c r="D3" s="234"/>
      <c r="E3" s="234"/>
      <c r="F3" s="234"/>
    </row>
    <row r="4" spans="1:6" ht="18.75" x14ac:dyDescent="0.3">
      <c r="A4" s="235" t="s">
        <v>135</v>
      </c>
      <c r="B4" s="235"/>
      <c r="C4" s="235"/>
      <c r="D4" s="235"/>
      <c r="E4" s="235"/>
      <c r="F4" s="235"/>
    </row>
    <row r="5" spans="1:6" ht="15.75" x14ac:dyDescent="0.25">
      <c r="A5" s="236" t="s">
        <v>2</v>
      </c>
      <c r="B5" s="236"/>
      <c r="C5" s="236"/>
      <c r="D5" s="236"/>
      <c r="E5" s="236"/>
      <c r="F5" s="236"/>
    </row>
    <row r="6" spans="1:6" ht="16.5" customHeight="1" x14ac:dyDescent="0.25">
      <c r="A6" s="119"/>
      <c r="B6" s="123"/>
      <c r="C6" s="124"/>
      <c r="D6" s="240" t="s">
        <v>131</v>
      </c>
      <c r="E6" s="240" t="s">
        <v>129</v>
      </c>
      <c r="F6" s="237" t="s">
        <v>108</v>
      </c>
    </row>
    <row r="7" spans="1:6" ht="17.25" customHeight="1" x14ac:dyDescent="0.25">
      <c r="A7" s="119"/>
      <c r="B7" s="125"/>
      <c r="C7" s="126"/>
      <c r="D7" s="241"/>
      <c r="E7" s="241"/>
      <c r="F7" s="238"/>
    </row>
    <row r="8" spans="1:6" ht="12.75" customHeight="1" x14ac:dyDescent="0.25">
      <c r="A8" s="119"/>
      <c r="B8" s="171" t="s">
        <v>70</v>
      </c>
      <c r="C8" s="127"/>
      <c r="D8" s="242"/>
      <c r="E8" s="242"/>
      <c r="F8" s="239"/>
    </row>
    <row r="9" spans="1:6" ht="7.5" customHeight="1" x14ac:dyDescent="0.25">
      <c r="A9" s="119"/>
      <c r="B9" s="128"/>
      <c r="C9" s="129"/>
      <c r="D9" s="69"/>
      <c r="E9" s="69"/>
      <c r="F9" s="32"/>
    </row>
    <row r="10" spans="1:6" ht="21" customHeight="1" x14ac:dyDescent="0.25">
      <c r="A10" s="119"/>
      <c r="B10" s="172" t="s">
        <v>113</v>
      </c>
      <c r="C10" s="129"/>
      <c r="D10" s="173">
        <f>SUM(D11:D16)</f>
        <v>3894445.5999999996</v>
      </c>
      <c r="E10" s="173">
        <f>SUM(E11:E16)</f>
        <v>3716958.69</v>
      </c>
      <c r="F10" s="173">
        <f>D10-E10</f>
        <v>177486.90999999968</v>
      </c>
    </row>
    <row r="11" spans="1:6" ht="21" customHeight="1" x14ac:dyDescent="0.25">
      <c r="A11" s="119"/>
      <c r="B11" s="128"/>
      <c r="C11" s="130" t="s">
        <v>95</v>
      </c>
      <c r="D11" s="53">
        <v>2479980.3199999998</v>
      </c>
      <c r="E11" s="53">
        <v>2426843.81</v>
      </c>
      <c r="F11" s="23">
        <f t="shared" ref="F11:F16" si="0">+D11-E11</f>
        <v>53136.509999999776</v>
      </c>
    </row>
    <row r="12" spans="1:6" ht="21" customHeight="1" x14ac:dyDescent="0.25">
      <c r="A12" s="119"/>
      <c r="B12" s="128"/>
      <c r="C12" s="130" t="s">
        <v>71</v>
      </c>
      <c r="D12" s="53">
        <v>157433.74</v>
      </c>
      <c r="E12" s="53">
        <v>70934.17</v>
      </c>
      <c r="F12" s="23">
        <f t="shared" si="0"/>
        <v>86499.569999999992</v>
      </c>
    </row>
    <row r="13" spans="1:6" ht="21" customHeight="1" x14ac:dyDescent="0.25">
      <c r="A13" s="119"/>
      <c r="B13" s="128"/>
      <c r="C13" s="130" t="s">
        <v>96</v>
      </c>
      <c r="D13" s="53">
        <v>21176.400000000001</v>
      </c>
      <c r="E13" s="53">
        <v>17818.259999999998</v>
      </c>
      <c r="F13" s="23">
        <f t="shared" si="0"/>
        <v>3358.1400000000031</v>
      </c>
    </row>
    <row r="14" spans="1:6" ht="21" customHeight="1" x14ac:dyDescent="0.25">
      <c r="A14" s="119"/>
      <c r="B14" s="128"/>
      <c r="C14" s="130" t="s">
        <v>73</v>
      </c>
      <c r="D14" s="53">
        <v>1072534.96</v>
      </c>
      <c r="E14" s="53">
        <v>1043419.93</v>
      </c>
      <c r="F14" s="23">
        <f t="shared" si="0"/>
        <v>29115.029999999912</v>
      </c>
    </row>
    <row r="15" spans="1:6" ht="21" customHeight="1" x14ac:dyDescent="0.25">
      <c r="A15" s="119"/>
      <c r="B15" s="128"/>
      <c r="C15" s="130" t="s">
        <v>72</v>
      </c>
      <c r="D15" s="53">
        <v>118863.12</v>
      </c>
      <c r="E15" s="53">
        <v>118863.12</v>
      </c>
      <c r="F15" s="23">
        <f t="shared" si="0"/>
        <v>0</v>
      </c>
    </row>
    <row r="16" spans="1:6" ht="21" customHeight="1" x14ac:dyDescent="0.25">
      <c r="A16" s="119"/>
      <c r="B16" s="128"/>
      <c r="C16" s="130" t="s">
        <v>74</v>
      </c>
      <c r="D16" s="131">
        <v>44457.06</v>
      </c>
      <c r="E16" s="131">
        <v>39079.4</v>
      </c>
      <c r="F16" s="28">
        <f t="shared" si="0"/>
        <v>5377.6599999999962</v>
      </c>
    </row>
    <row r="17" spans="1:6" ht="7.5" customHeight="1" x14ac:dyDescent="0.25">
      <c r="A17" s="119"/>
      <c r="B17" s="128"/>
      <c r="C17" s="129"/>
      <c r="D17" s="69"/>
      <c r="E17" s="69"/>
      <c r="F17" s="32"/>
    </row>
    <row r="18" spans="1:6" ht="21" customHeight="1" x14ac:dyDescent="0.25">
      <c r="A18" s="119"/>
      <c r="B18" s="174" t="s">
        <v>112</v>
      </c>
      <c r="C18" s="129"/>
      <c r="D18" s="173">
        <f>SUM(D19:D20)</f>
        <v>40323.08</v>
      </c>
      <c r="E18" s="173">
        <f>SUM(E19:E20)</f>
        <v>20945.89</v>
      </c>
      <c r="F18" s="173">
        <f>D18-E18</f>
        <v>19377.190000000002</v>
      </c>
    </row>
    <row r="19" spans="1:6" ht="21" customHeight="1" x14ac:dyDescent="0.25">
      <c r="A19" s="119"/>
      <c r="B19" s="128"/>
      <c r="C19" s="130"/>
      <c r="D19" s="53"/>
      <c r="E19" s="53"/>
      <c r="F19" s="23"/>
    </row>
    <row r="20" spans="1:6" ht="21" customHeight="1" x14ac:dyDescent="0.25">
      <c r="A20" s="119"/>
      <c r="B20" s="128"/>
      <c r="C20" s="130" t="s">
        <v>104</v>
      </c>
      <c r="D20" s="131">
        <v>40323.08</v>
      </c>
      <c r="E20" s="131">
        <v>20945.89</v>
      </c>
      <c r="F20" s="28">
        <f>+D20-E20</f>
        <v>19377.190000000002</v>
      </c>
    </row>
    <row r="21" spans="1:6" ht="6" customHeight="1" x14ac:dyDescent="0.25">
      <c r="A21" s="119"/>
      <c r="B21" s="171"/>
      <c r="C21" s="127"/>
      <c r="D21" s="92"/>
      <c r="E21" s="92"/>
      <c r="F21" s="115"/>
    </row>
    <row r="22" spans="1:6" ht="6.75" customHeight="1" x14ac:dyDescent="0.25">
      <c r="A22" s="119"/>
      <c r="B22" s="128"/>
      <c r="C22" s="129"/>
      <c r="D22" s="31"/>
      <c r="E22" s="31"/>
      <c r="F22" s="32"/>
    </row>
    <row r="23" spans="1:6" ht="16.5" thickBot="1" x14ac:dyDescent="0.3">
      <c r="A23" s="119"/>
      <c r="B23" s="175" t="s">
        <v>75</v>
      </c>
      <c r="C23" s="132"/>
      <c r="D23" s="176">
        <f>D10+D18+D21</f>
        <v>3934768.6799999997</v>
      </c>
      <c r="E23" s="176">
        <f>E10+E18+E21</f>
        <v>3737904.58</v>
      </c>
      <c r="F23" s="177">
        <f>+F10+F18</f>
        <v>196864.09999999969</v>
      </c>
    </row>
    <row r="24" spans="1:6" ht="9" customHeight="1" thickTop="1" x14ac:dyDescent="0.25">
      <c r="A24" s="119"/>
      <c r="B24" s="129"/>
      <c r="C24" s="129"/>
      <c r="D24" s="29"/>
      <c r="E24" s="29"/>
      <c r="F24" s="29"/>
    </row>
    <row r="25" spans="1:6" ht="15.75" x14ac:dyDescent="0.25">
      <c r="A25" s="119"/>
      <c r="B25" s="178" t="s">
        <v>76</v>
      </c>
      <c r="C25" s="133"/>
      <c r="D25" s="134"/>
      <c r="E25" s="134"/>
      <c r="F25" s="135"/>
    </row>
    <row r="26" spans="1:6" ht="5.25" customHeight="1" x14ac:dyDescent="0.25">
      <c r="A26" s="119"/>
      <c r="B26" s="136"/>
      <c r="C26" s="129"/>
      <c r="D26" s="31"/>
      <c r="E26" s="31"/>
      <c r="F26" s="32"/>
    </row>
    <row r="27" spans="1:6" ht="21" customHeight="1" x14ac:dyDescent="0.25">
      <c r="A27" s="119"/>
      <c r="B27" s="179" t="s">
        <v>103</v>
      </c>
      <c r="C27" s="129"/>
      <c r="D27" s="173">
        <f>SUM(D28:D31)</f>
        <v>3080592.31</v>
      </c>
      <c r="E27" s="173">
        <f>SUM(E28:E31)</f>
        <v>2323092.91</v>
      </c>
      <c r="F27" s="173">
        <f>D27-E27</f>
        <v>757499.39999999991</v>
      </c>
    </row>
    <row r="28" spans="1:6" ht="21" customHeight="1" x14ac:dyDescent="0.25">
      <c r="A28" s="119"/>
      <c r="B28" s="179"/>
      <c r="C28" s="130" t="s">
        <v>109</v>
      </c>
      <c r="D28" s="37">
        <v>1730967.38</v>
      </c>
      <c r="E28" s="37">
        <v>1537530.94</v>
      </c>
      <c r="F28" s="23">
        <f t="shared" ref="F28:F31" si="1">+D28-E28</f>
        <v>193436.43999999994</v>
      </c>
    </row>
    <row r="29" spans="1:6" ht="21" customHeight="1" x14ac:dyDescent="0.25">
      <c r="A29" s="119"/>
      <c r="B29" s="136"/>
      <c r="C29" s="130" t="s">
        <v>110</v>
      </c>
      <c r="D29" s="37">
        <v>83206.33</v>
      </c>
      <c r="E29" s="37">
        <v>69604.81</v>
      </c>
      <c r="F29" s="23">
        <f t="shared" si="1"/>
        <v>13601.520000000004</v>
      </c>
    </row>
    <row r="30" spans="1:6" ht="21" customHeight="1" x14ac:dyDescent="0.25">
      <c r="A30" s="119"/>
      <c r="B30" s="136"/>
      <c r="C30" s="130" t="s">
        <v>111</v>
      </c>
      <c r="D30" s="37">
        <v>114027.52</v>
      </c>
      <c r="E30" s="37">
        <v>105638.28</v>
      </c>
      <c r="F30" s="23">
        <f t="shared" si="1"/>
        <v>8389.2400000000052</v>
      </c>
    </row>
    <row r="31" spans="1:6" ht="21" customHeight="1" x14ac:dyDescent="0.25">
      <c r="A31" s="119"/>
      <c r="B31" s="136"/>
      <c r="C31" s="130" t="s">
        <v>127</v>
      </c>
      <c r="D31" s="37">
        <v>1152391.08</v>
      </c>
      <c r="E31" s="37">
        <v>610318.88</v>
      </c>
      <c r="F31" s="23">
        <f t="shared" si="1"/>
        <v>542072.20000000007</v>
      </c>
    </row>
    <row r="32" spans="1:6" ht="6.75" customHeight="1" x14ac:dyDescent="0.25">
      <c r="A32" s="119"/>
      <c r="B32" s="136"/>
      <c r="C32" s="137"/>
      <c r="D32" s="138"/>
      <c r="E32" s="138"/>
      <c r="F32" s="115"/>
    </row>
    <row r="33" spans="1:6" ht="16.5" thickBot="1" x14ac:dyDescent="0.3">
      <c r="A33" s="119"/>
      <c r="B33" s="175" t="s">
        <v>77</v>
      </c>
      <c r="C33" s="132"/>
      <c r="D33" s="176">
        <f>D27</f>
        <v>3080592.31</v>
      </c>
      <c r="E33" s="176">
        <f>E27</f>
        <v>2323092.91</v>
      </c>
      <c r="F33" s="177">
        <f>F27</f>
        <v>757499.39999999991</v>
      </c>
    </row>
    <row r="34" spans="1:6" ht="8.25" customHeight="1" thickTop="1" thickBot="1" x14ac:dyDescent="0.3">
      <c r="A34" s="119"/>
      <c r="B34" s="129"/>
      <c r="C34" s="129"/>
      <c r="D34" s="29"/>
      <c r="E34" s="167"/>
      <c r="F34" s="167"/>
    </row>
    <row r="35" spans="1:6" ht="7.5" customHeight="1" thickTop="1" x14ac:dyDescent="0.25">
      <c r="A35" s="119"/>
      <c r="B35" s="180"/>
      <c r="C35" s="139"/>
      <c r="D35" s="169"/>
      <c r="E35" s="168"/>
      <c r="F35" s="168"/>
    </row>
    <row r="36" spans="1:6" ht="16.5" thickBot="1" x14ac:dyDescent="0.3">
      <c r="A36" s="119"/>
      <c r="B36" s="181" t="s">
        <v>98</v>
      </c>
      <c r="C36" s="217"/>
      <c r="D36" s="182">
        <f>+D23-D33</f>
        <v>854176.36999999965</v>
      </c>
      <c r="E36" s="183">
        <f>E23-E33</f>
        <v>1414811.67</v>
      </c>
      <c r="F36" s="182">
        <f>D36-E36</f>
        <v>-560635.30000000028</v>
      </c>
    </row>
    <row r="37" spans="1:6" ht="16.5" thickTop="1" x14ac:dyDescent="0.25">
      <c r="A37" s="119"/>
      <c r="B37" s="119"/>
      <c r="C37" s="119"/>
      <c r="D37" s="25"/>
      <c r="E37" s="25"/>
      <c r="F37" s="25"/>
    </row>
    <row r="38" spans="1:6" ht="15.75" x14ac:dyDescent="0.25">
      <c r="A38" s="119"/>
      <c r="B38" s="119"/>
      <c r="C38" s="119"/>
      <c r="D38" s="25"/>
      <c r="E38" s="119"/>
      <c r="F38" s="119"/>
    </row>
    <row r="39" spans="1:6" ht="15.75" x14ac:dyDescent="0.25">
      <c r="A39" s="119"/>
      <c r="B39" s="119"/>
      <c r="C39" s="119"/>
      <c r="D39" s="140"/>
      <c r="E39" s="119"/>
      <c r="F39" s="119"/>
    </row>
    <row r="40" spans="1:6" ht="15.75" x14ac:dyDescent="0.25">
      <c r="A40" s="119"/>
      <c r="B40" s="119"/>
      <c r="C40" s="119"/>
      <c r="D40" s="119"/>
      <c r="E40" s="119"/>
      <c r="F40" s="119"/>
    </row>
    <row r="44" spans="1:6" s="141" customFormat="1" ht="17.25" customHeight="1" x14ac:dyDescent="0.25">
      <c r="B44" s="233" t="s">
        <v>125</v>
      </c>
      <c r="C44" s="233"/>
      <c r="D44" s="233"/>
      <c r="E44" s="233"/>
      <c r="F44" s="233"/>
    </row>
    <row r="54" spans="2:6" x14ac:dyDescent="0.2">
      <c r="B54" s="170"/>
      <c r="C54" s="170"/>
    </row>
    <row r="55" spans="2:6" x14ac:dyDescent="0.2">
      <c r="B55" s="170"/>
      <c r="C55" s="170"/>
    </row>
    <row r="56" spans="2:6" x14ac:dyDescent="0.2">
      <c r="B56" s="170"/>
      <c r="C56" s="170"/>
      <c r="D56" s="1"/>
    </row>
    <row r="57" spans="2:6" x14ac:dyDescent="0.2">
      <c r="B57" s="170"/>
      <c r="C57" s="170"/>
      <c r="E57" s="1"/>
      <c r="F57" s="38"/>
    </row>
    <row r="61" spans="2:6" x14ac:dyDescent="0.2">
      <c r="E61" s="38"/>
    </row>
    <row r="62" spans="2:6" x14ac:dyDescent="0.2">
      <c r="E62" s="38"/>
    </row>
  </sheetData>
  <mergeCells count="7">
    <mergeCell ref="B44:F44"/>
    <mergeCell ref="A3:F3"/>
    <mergeCell ref="A4:F4"/>
    <mergeCell ref="A5:F5"/>
    <mergeCell ref="F6:F8"/>
    <mergeCell ref="D6:D8"/>
    <mergeCell ref="E6:E8"/>
  </mergeCells>
  <phoneticPr fontId="2" type="noConversion"/>
  <printOptions horizontalCentered="1"/>
  <pageMargins left="0.43307086614173229" right="0.23622047244094491" top="0.6692913385826772" bottom="0.31496062992125984" header="0" footer="0"/>
  <pageSetup scale="80" orientation="portrait" r:id="rId1"/>
  <headerFooter alignWithMargins="0"/>
  <ignoredErrors>
    <ignoredError sqref="F27 F23 F36 F18 F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16"/>
  <sheetViews>
    <sheetView showGridLines="0" tabSelected="1" zoomScale="75" zoomScaleNormal="75" workbookViewId="0">
      <selection activeCell="K10" sqref="K10"/>
    </sheetView>
  </sheetViews>
  <sheetFormatPr baseColWidth="10" defaultColWidth="11.42578125" defaultRowHeight="12.75" x14ac:dyDescent="0.2"/>
  <cols>
    <col min="1" max="1" width="2.140625" style="2" customWidth="1"/>
    <col min="2" max="4" width="1.42578125" style="2" customWidth="1"/>
    <col min="5" max="5" width="52.28515625" style="2" customWidth="1"/>
    <col min="6" max="7" width="24" style="2" customWidth="1"/>
    <col min="8" max="8" width="22" style="2" customWidth="1"/>
    <col min="9" max="16384" width="11.42578125" style="2"/>
  </cols>
  <sheetData>
    <row r="2" spans="1:8" ht="66.75" customHeight="1" x14ac:dyDescent="0.35">
      <c r="A2" s="2" t="s">
        <v>6</v>
      </c>
      <c r="B2" s="245" t="s">
        <v>7</v>
      </c>
      <c r="C2" s="245"/>
      <c r="D2" s="245"/>
      <c r="E2" s="245"/>
      <c r="F2" s="245"/>
      <c r="G2" s="245"/>
      <c r="H2" s="245"/>
    </row>
    <row r="3" spans="1:8" ht="18.75" x14ac:dyDescent="0.3">
      <c r="B3" s="244" t="s">
        <v>134</v>
      </c>
      <c r="C3" s="244"/>
      <c r="D3" s="244"/>
      <c r="E3" s="244"/>
      <c r="F3" s="244"/>
      <c r="G3" s="244"/>
      <c r="H3" s="244"/>
    </row>
    <row r="4" spans="1:8" ht="15" x14ac:dyDescent="0.25">
      <c r="B4" s="248" t="s">
        <v>2</v>
      </c>
      <c r="C4" s="248"/>
      <c r="D4" s="248"/>
      <c r="E4" s="248"/>
      <c r="F4" s="248"/>
      <c r="G4" s="248"/>
      <c r="H4" s="248"/>
    </row>
    <row r="5" spans="1:8" ht="8.25" customHeight="1" x14ac:dyDescent="0.2">
      <c r="B5" s="246"/>
      <c r="C5" s="246"/>
      <c r="D5" s="246"/>
      <c r="E5" s="246"/>
      <c r="F5" s="246"/>
      <c r="G5" s="246"/>
      <c r="H5" s="246"/>
    </row>
    <row r="6" spans="1:8" ht="30" customHeight="1" x14ac:dyDescent="0.25">
      <c r="B6" s="4"/>
      <c r="C6" s="5"/>
      <c r="D6" s="5"/>
      <c r="E6" s="6"/>
      <c r="F6" s="7" t="s">
        <v>131</v>
      </c>
      <c r="G6" s="7" t="s">
        <v>129</v>
      </c>
      <c r="H6" s="8" t="s">
        <v>101</v>
      </c>
    </row>
    <row r="7" spans="1:8" ht="24" customHeight="1" x14ac:dyDescent="0.25">
      <c r="B7" s="9" t="s">
        <v>13</v>
      </c>
      <c r="C7" s="10"/>
      <c r="D7" s="10"/>
      <c r="E7" s="11"/>
      <c r="F7" s="12" t="s">
        <v>14</v>
      </c>
      <c r="G7" s="13">
        <v>-2</v>
      </c>
      <c r="H7" s="225" t="s">
        <v>15</v>
      </c>
    </row>
    <row r="8" spans="1:8" ht="21" customHeight="1" x14ac:dyDescent="0.3">
      <c r="B8" s="14" t="s">
        <v>4</v>
      </c>
      <c r="C8" s="15"/>
      <c r="D8" s="15"/>
      <c r="E8" s="16"/>
      <c r="F8" s="17">
        <f t="shared" ref="F8:H8" si="0">SUM(F9:F12)</f>
        <v>872978.92</v>
      </c>
      <c r="G8" s="17">
        <f t="shared" ref="G8" si="1">SUM(G9:G12)</f>
        <v>1252329.71</v>
      </c>
      <c r="H8" s="17">
        <f t="shared" si="0"/>
        <v>-379350.79000000004</v>
      </c>
    </row>
    <row r="9" spans="1:8" ht="21" customHeight="1" x14ac:dyDescent="0.25">
      <c r="B9" s="18"/>
      <c r="C9" s="19" t="s">
        <v>16</v>
      </c>
      <c r="D9" s="20"/>
      <c r="E9" s="21"/>
      <c r="F9" s="22">
        <v>393.3</v>
      </c>
      <c r="G9" s="22">
        <v>659</v>
      </c>
      <c r="H9" s="23">
        <f>+F9-G9</f>
        <v>-265.7</v>
      </c>
    </row>
    <row r="10" spans="1:8" ht="21" customHeight="1" x14ac:dyDescent="0.25">
      <c r="B10" s="24"/>
      <c r="C10" s="19" t="s">
        <v>17</v>
      </c>
      <c r="D10" s="25"/>
      <c r="E10" s="21"/>
      <c r="F10" s="22">
        <v>306104.78999999998</v>
      </c>
      <c r="G10" s="22">
        <v>602140.29</v>
      </c>
      <c r="H10" s="23">
        <f>+F10-G10</f>
        <v>-296035.50000000006</v>
      </c>
    </row>
    <row r="11" spans="1:8" ht="21" customHeight="1" x14ac:dyDescent="0.25">
      <c r="B11" s="24"/>
      <c r="C11" s="19" t="s">
        <v>18</v>
      </c>
      <c r="D11" s="25"/>
      <c r="E11" s="21"/>
      <c r="F11" s="22">
        <v>564446.54</v>
      </c>
      <c r="G11" s="22">
        <v>647496.13</v>
      </c>
      <c r="H11" s="23">
        <f>+F11-G11</f>
        <v>-83049.589999999967</v>
      </c>
    </row>
    <row r="12" spans="1:8" ht="21" customHeight="1" x14ac:dyDescent="0.25">
      <c r="B12" s="24"/>
      <c r="C12" s="19" t="s">
        <v>19</v>
      </c>
      <c r="D12" s="25"/>
      <c r="E12" s="21"/>
      <c r="F12" s="26">
        <v>2034.29</v>
      </c>
      <c r="G12" s="26">
        <v>2034.29</v>
      </c>
      <c r="H12" s="27">
        <f>+F12-G12</f>
        <v>0</v>
      </c>
    </row>
    <row r="13" spans="1:8" ht="21" customHeight="1" x14ac:dyDescent="0.25">
      <c r="B13" s="24"/>
      <c r="C13" s="29"/>
      <c r="D13" s="29"/>
      <c r="E13" s="30"/>
      <c r="F13" s="31"/>
      <c r="G13" s="31"/>
      <c r="H13" s="32"/>
    </row>
    <row r="14" spans="1:8" ht="21" customHeight="1" x14ac:dyDescent="0.3">
      <c r="B14" s="33" t="s">
        <v>3</v>
      </c>
      <c r="C14" s="20"/>
      <c r="D14" s="20"/>
      <c r="E14" s="30"/>
      <c r="F14" s="34">
        <f>+F15</f>
        <v>117743296.39</v>
      </c>
      <c r="G14" s="34">
        <f>+G15</f>
        <v>117743296.39</v>
      </c>
      <c r="H14" s="34">
        <f>+H15</f>
        <v>0</v>
      </c>
    </row>
    <row r="15" spans="1:8" ht="21" customHeight="1" x14ac:dyDescent="0.25">
      <c r="A15" s="35"/>
      <c r="B15" s="24"/>
      <c r="C15" s="19" t="s">
        <v>20</v>
      </c>
      <c r="D15" s="25"/>
      <c r="E15" s="36"/>
      <c r="F15" s="22">
        <v>117743296.39</v>
      </c>
      <c r="G15" s="22">
        <v>117743296.39</v>
      </c>
      <c r="H15" s="228">
        <f>+F15-G15</f>
        <v>0</v>
      </c>
    </row>
    <row r="16" spans="1:8" ht="21" customHeight="1" x14ac:dyDescent="0.25">
      <c r="B16" s="24"/>
      <c r="C16" s="25"/>
      <c r="D16" s="25"/>
      <c r="E16" s="21"/>
      <c r="F16" s="31"/>
      <c r="G16" s="31"/>
      <c r="H16" s="224"/>
    </row>
    <row r="17" spans="2:8" ht="21" customHeight="1" x14ac:dyDescent="0.3">
      <c r="B17" s="33" t="s">
        <v>22</v>
      </c>
      <c r="C17" s="20"/>
      <c r="D17" s="20"/>
      <c r="E17" s="30"/>
      <c r="F17" s="43">
        <f>+F18+F34</f>
        <v>6230658.1600000113</v>
      </c>
      <c r="G17" s="43">
        <f>+G18+G34</f>
        <v>6261828.3199999928</v>
      </c>
      <c r="H17" s="229">
        <f>+H18+H34</f>
        <v>-31170.159999996191</v>
      </c>
    </row>
    <row r="18" spans="2:8" ht="21" customHeight="1" x14ac:dyDescent="0.3">
      <c r="B18" s="44" t="s">
        <v>78</v>
      </c>
      <c r="C18" s="45"/>
      <c r="E18" s="46"/>
      <c r="F18" s="47">
        <f>+F29+F27+F23+F19</f>
        <v>104336904.30000001</v>
      </c>
      <c r="G18" s="47">
        <f>+G29+G27+G23+G19</f>
        <v>104373929.98999999</v>
      </c>
      <c r="H18" s="47">
        <f>+H29+H27+H23+H19</f>
        <v>-37025.689999997383</v>
      </c>
    </row>
    <row r="19" spans="2:8" ht="21" customHeight="1" x14ac:dyDescent="0.3">
      <c r="B19" s="18"/>
      <c r="C19" s="32" t="s">
        <v>23</v>
      </c>
      <c r="D19" s="32"/>
      <c r="E19" s="48"/>
      <c r="F19" s="49">
        <f>SUM(F20:F22)</f>
        <v>50824746.280000001</v>
      </c>
      <c r="G19" s="49">
        <f>SUM(G20:G22)</f>
        <v>50824276.079999998</v>
      </c>
      <c r="H19" s="49">
        <f>SUM(H20:H22)</f>
        <v>470.19999999925494</v>
      </c>
    </row>
    <row r="20" spans="2:8" ht="21" customHeight="1" x14ac:dyDescent="0.25">
      <c r="B20" s="24"/>
      <c r="C20" s="25"/>
      <c r="D20" s="36" t="s">
        <v>24</v>
      </c>
      <c r="E20" s="36"/>
      <c r="F20" s="50">
        <v>34809283.509999998</v>
      </c>
      <c r="G20" s="50">
        <v>34809402.149999999</v>
      </c>
      <c r="H20" s="23">
        <f>+F20-G20</f>
        <v>-118.64000000059605</v>
      </c>
    </row>
    <row r="21" spans="2:8" ht="21" customHeight="1" x14ac:dyDescent="0.25">
      <c r="B21" s="24"/>
      <c r="C21" s="25"/>
      <c r="D21" s="36" t="s">
        <v>25</v>
      </c>
      <c r="E21" s="36"/>
      <c r="F21" s="22">
        <v>14482963.35</v>
      </c>
      <c r="G21" s="22">
        <v>14482963.35</v>
      </c>
      <c r="H21" s="51">
        <f>+F21-G21</f>
        <v>0</v>
      </c>
    </row>
    <row r="22" spans="2:8" ht="21" customHeight="1" x14ac:dyDescent="0.25">
      <c r="B22" s="24"/>
      <c r="C22" s="25"/>
      <c r="D22" s="36" t="s">
        <v>86</v>
      </c>
      <c r="E22" s="36"/>
      <c r="F22" s="52">
        <v>1532499.42</v>
      </c>
      <c r="G22" s="52">
        <v>1531910.58</v>
      </c>
      <c r="H22" s="53">
        <f>+F22-G22</f>
        <v>588.83999999985099</v>
      </c>
    </row>
    <row r="23" spans="2:8" ht="21" customHeight="1" x14ac:dyDescent="0.3">
      <c r="B23" s="24"/>
      <c r="C23" s="32" t="s">
        <v>26</v>
      </c>
      <c r="D23" s="32"/>
      <c r="E23" s="48"/>
      <c r="F23" s="49">
        <f>SUM(F24:F26)</f>
        <v>32631064.880000003</v>
      </c>
      <c r="G23" s="49">
        <f>SUM(G24:G26)</f>
        <v>32660835.919999998</v>
      </c>
      <c r="H23" s="49">
        <f>SUM(H24:H26)</f>
        <v>-29771.039999998175</v>
      </c>
    </row>
    <row r="24" spans="2:8" ht="21" customHeight="1" x14ac:dyDescent="0.25">
      <c r="B24" s="24"/>
      <c r="C24" s="25"/>
      <c r="D24" s="36" t="s">
        <v>27</v>
      </c>
      <c r="E24" s="36"/>
      <c r="F24" s="52">
        <v>14442547.92</v>
      </c>
      <c r="G24" s="52">
        <v>14473323.5</v>
      </c>
      <c r="H24" s="56">
        <f>+F24-G24</f>
        <v>-30775.580000000075</v>
      </c>
    </row>
    <row r="25" spans="2:8" ht="21" customHeight="1" x14ac:dyDescent="0.25">
      <c r="B25" s="24"/>
      <c r="C25" s="25"/>
      <c r="D25" s="36" t="s">
        <v>28</v>
      </c>
      <c r="E25" s="36"/>
      <c r="F25" s="22">
        <v>17556203.57</v>
      </c>
      <c r="G25" s="22">
        <v>17556209.239999998</v>
      </c>
      <c r="H25" s="57">
        <f>+F25-G25</f>
        <v>-5.669999998062849</v>
      </c>
    </row>
    <row r="26" spans="2:8" ht="20.25" customHeight="1" x14ac:dyDescent="0.25">
      <c r="B26" s="24"/>
      <c r="C26" s="25"/>
      <c r="D26" s="58" t="s">
        <v>85</v>
      </c>
      <c r="E26" s="36"/>
      <c r="F26" s="52">
        <v>632313.39</v>
      </c>
      <c r="G26" s="52">
        <v>631303.18000000005</v>
      </c>
      <c r="H26" s="51">
        <f>+F26-G26</f>
        <v>1010.2099999999627</v>
      </c>
    </row>
    <row r="27" spans="2:8" ht="21" customHeight="1" x14ac:dyDescent="0.3">
      <c r="B27" s="24"/>
      <c r="C27" s="32" t="s">
        <v>29</v>
      </c>
      <c r="D27" s="60"/>
      <c r="E27" s="61"/>
      <c r="F27" s="47">
        <f>SUM(F28:F28)</f>
        <v>24610.55</v>
      </c>
      <c r="G27" s="47">
        <f>SUM(G28:G28)</f>
        <v>24610.55</v>
      </c>
      <c r="H27" s="49">
        <f>SUM(H28:H28)</f>
        <v>0</v>
      </c>
    </row>
    <row r="28" spans="2:8" ht="21" customHeight="1" x14ac:dyDescent="0.25">
      <c r="B28" s="24"/>
      <c r="C28" s="25"/>
      <c r="D28" s="36" t="s">
        <v>30</v>
      </c>
      <c r="E28" s="36"/>
      <c r="F28" s="50">
        <v>24610.55</v>
      </c>
      <c r="G28" s="50">
        <v>24610.55</v>
      </c>
      <c r="H28" s="23">
        <f>+F28-G28</f>
        <v>0</v>
      </c>
    </row>
    <row r="29" spans="2:8" ht="21" customHeight="1" x14ac:dyDescent="0.3">
      <c r="B29" s="24"/>
      <c r="C29" s="32" t="s">
        <v>31</v>
      </c>
      <c r="D29" s="32"/>
      <c r="E29" s="21"/>
      <c r="F29" s="47">
        <f t="shared" ref="F29:H29" si="2">SUM(F30:F33)</f>
        <v>20856482.59</v>
      </c>
      <c r="G29" s="47">
        <f t="shared" ref="G29" si="3">SUM(G30:G33)</f>
        <v>20864207.440000001</v>
      </c>
      <c r="H29" s="47">
        <f t="shared" si="2"/>
        <v>-7724.8499999984633</v>
      </c>
    </row>
    <row r="30" spans="2:8" ht="21" customHeight="1" x14ac:dyDescent="0.25">
      <c r="B30" s="24"/>
      <c r="C30" s="25"/>
      <c r="D30" s="36" t="s">
        <v>32</v>
      </c>
      <c r="E30" s="36"/>
      <c r="F30" s="50">
        <v>16463468.92</v>
      </c>
      <c r="G30" s="50">
        <v>16475645.539999999</v>
      </c>
      <c r="H30" s="23">
        <f>+F30-G30</f>
        <v>-12176.61999999918</v>
      </c>
    </row>
    <row r="31" spans="2:8" ht="21" customHeight="1" x14ac:dyDescent="0.25">
      <c r="B31" s="24"/>
      <c r="C31" s="25"/>
      <c r="D31" s="36" t="s">
        <v>33</v>
      </c>
      <c r="E31" s="36"/>
      <c r="F31" s="50">
        <v>4908968.1900000004</v>
      </c>
      <c r="G31" s="50">
        <v>5982871.0499999998</v>
      </c>
      <c r="H31" s="23">
        <f>+F31-G31</f>
        <v>-1073902.8599999994</v>
      </c>
    </row>
    <row r="32" spans="2:8" ht="21" customHeight="1" x14ac:dyDescent="0.25">
      <c r="B32" s="24"/>
      <c r="C32" s="25"/>
      <c r="D32" s="36" t="s">
        <v>87</v>
      </c>
      <c r="E32" s="36"/>
      <c r="F32" s="50">
        <v>546549.14</v>
      </c>
      <c r="G32" s="50">
        <v>547446.28</v>
      </c>
      <c r="H32" s="23">
        <f>+F32-G32</f>
        <v>-897.14000000001397</v>
      </c>
    </row>
    <row r="33" spans="2:8" ht="21" customHeight="1" x14ac:dyDescent="0.25">
      <c r="B33" s="24"/>
      <c r="C33" s="25"/>
      <c r="D33" s="36" t="s">
        <v>94</v>
      </c>
      <c r="E33" s="36"/>
      <c r="F33" s="63">
        <v>-1062503.6599999999</v>
      </c>
      <c r="G33" s="63">
        <v>-2141755.4300000002</v>
      </c>
      <c r="H33" s="62">
        <f>+F33-G33</f>
        <v>1079251.7700000003</v>
      </c>
    </row>
    <row r="34" spans="2:8" ht="21" customHeight="1" x14ac:dyDescent="0.3">
      <c r="B34" s="24" t="s">
        <v>97</v>
      </c>
      <c r="C34" s="32"/>
      <c r="D34" s="25"/>
      <c r="E34" s="64"/>
      <c r="F34" s="65">
        <v>-98106246.140000001</v>
      </c>
      <c r="G34" s="65">
        <v>-98112101.670000002</v>
      </c>
      <c r="H34" s="47">
        <f>+F34-G34</f>
        <v>5855.5300000011921</v>
      </c>
    </row>
    <row r="35" spans="2:8" ht="21" customHeight="1" x14ac:dyDescent="0.25">
      <c r="B35" s="24"/>
      <c r="C35" s="29"/>
      <c r="D35" s="29"/>
      <c r="E35" s="21"/>
      <c r="F35" s="31"/>
      <c r="G35" s="31"/>
      <c r="H35" s="32"/>
    </row>
    <row r="36" spans="2:8" ht="21" customHeight="1" x14ac:dyDescent="0.3">
      <c r="B36" s="33" t="s">
        <v>34</v>
      </c>
      <c r="D36" s="20"/>
      <c r="E36" s="30"/>
      <c r="F36" s="66">
        <f>+F38+F39</f>
        <v>8225374.3099999987</v>
      </c>
      <c r="G36" s="66">
        <f t="shared" ref="G36" si="4">+G38+G39</f>
        <v>8821338.9199999999</v>
      </c>
      <c r="H36" s="66">
        <f>+H38+H39</f>
        <v>-595964.61000000127</v>
      </c>
    </row>
    <row r="37" spans="2:8" ht="21" customHeight="1" x14ac:dyDescent="0.25">
      <c r="B37" s="24"/>
      <c r="C37" s="36" t="s">
        <v>35</v>
      </c>
      <c r="D37" s="25"/>
      <c r="E37" s="36"/>
      <c r="F37" s="22">
        <v>12090231.619999999</v>
      </c>
      <c r="G37" s="22">
        <v>12186305.82</v>
      </c>
      <c r="H37" s="27">
        <f>+F37-G37</f>
        <v>-96074.200000001118</v>
      </c>
    </row>
    <row r="38" spans="2:8" ht="21" customHeight="1" x14ac:dyDescent="0.25">
      <c r="B38" s="24"/>
      <c r="C38" s="36" t="s">
        <v>21</v>
      </c>
      <c r="D38" s="25"/>
      <c r="E38" s="36"/>
      <c r="F38" s="40">
        <f>SUM(F37:F37)</f>
        <v>12090231.619999999</v>
      </c>
      <c r="G38" s="40">
        <f>SUM(G37:G37)</f>
        <v>12186305.82</v>
      </c>
      <c r="H38" s="40">
        <f>+H37</f>
        <v>-96074.200000001118</v>
      </c>
    </row>
    <row r="39" spans="2:8" ht="21" customHeight="1" x14ac:dyDescent="0.25">
      <c r="B39" s="24"/>
      <c r="C39" s="36" t="s">
        <v>36</v>
      </c>
      <c r="D39" s="25"/>
      <c r="E39" s="36"/>
      <c r="F39" s="42">
        <v>-3864857.31</v>
      </c>
      <c r="G39" s="42">
        <v>-3364966.9</v>
      </c>
      <c r="H39" s="67">
        <f>+F39-G39</f>
        <v>-499890.41000000015</v>
      </c>
    </row>
    <row r="40" spans="2:8" ht="21" customHeight="1" x14ac:dyDescent="0.25">
      <c r="B40" s="24"/>
      <c r="C40" s="29"/>
      <c r="D40" s="29"/>
      <c r="E40" s="21"/>
      <c r="F40" s="31"/>
      <c r="G40" s="31"/>
      <c r="H40" s="32"/>
    </row>
    <row r="41" spans="2:8" ht="21" customHeight="1" x14ac:dyDescent="0.3">
      <c r="B41" s="33" t="s">
        <v>5</v>
      </c>
      <c r="D41" s="20"/>
      <c r="E41" s="30"/>
      <c r="F41" s="66">
        <f>SUM(F42:F46)</f>
        <v>6687848.6799999997</v>
      </c>
      <c r="G41" s="66">
        <f>SUM(G42:G46)</f>
        <v>5989166.9900000002</v>
      </c>
      <c r="H41" s="66">
        <f>SUM(H42:H46)</f>
        <v>698681.69</v>
      </c>
    </row>
    <row r="42" spans="2:8" ht="21" customHeight="1" x14ac:dyDescent="0.25">
      <c r="B42" s="68"/>
      <c r="C42" s="36" t="s">
        <v>37</v>
      </c>
      <c r="D42" s="41"/>
      <c r="E42" s="36"/>
      <c r="F42" s="37">
        <v>35059.279999999999</v>
      </c>
      <c r="G42" s="37">
        <v>46728.639999999999</v>
      </c>
      <c r="H42" s="23">
        <f>+F42-G42</f>
        <v>-11669.36</v>
      </c>
    </row>
    <row r="43" spans="2:8" ht="21" customHeight="1" x14ac:dyDescent="0.25">
      <c r="B43" s="68"/>
      <c r="C43" s="36" t="s">
        <v>38</v>
      </c>
      <c r="D43" s="41"/>
      <c r="E43" s="36"/>
      <c r="F43" s="37">
        <v>49.23</v>
      </c>
      <c r="G43" s="37">
        <v>24.85</v>
      </c>
      <c r="H43" s="23">
        <f>+F43-G43</f>
        <v>24.379999999999995</v>
      </c>
    </row>
    <row r="44" spans="2:8" ht="21" customHeight="1" x14ac:dyDescent="0.25">
      <c r="B44" s="68"/>
      <c r="C44" s="36" t="s">
        <v>39</v>
      </c>
      <c r="D44" s="41"/>
      <c r="E44" s="36"/>
      <c r="F44" s="37">
        <v>6639151.5999999996</v>
      </c>
      <c r="G44" s="37">
        <f>5928824.93</f>
        <v>5928824.9299999997</v>
      </c>
      <c r="H44" s="23">
        <f>+F44-G44</f>
        <v>710326.66999999993</v>
      </c>
    </row>
    <row r="45" spans="2:8" ht="21" customHeight="1" x14ac:dyDescent="0.25">
      <c r="B45" s="68"/>
      <c r="C45" s="36" t="s">
        <v>130</v>
      </c>
      <c r="D45" s="41"/>
      <c r="E45" s="36"/>
      <c r="F45" s="37">
        <v>12000</v>
      </c>
      <c r="G45" s="37">
        <v>12000</v>
      </c>
      <c r="H45" s="23">
        <f>+F45-G45</f>
        <v>0</v>
      </c>
    </row>
    <row r="46" spans="2:8" ht="21" customHeight="1" x14ac:dyDescent="0.25">
      <c r="B46" s="68"/>
      <c r="C46" s="36" t="s">
        <v>40</v>
      </c>
      <c r="D46" s="41"/>
      <c r="E46" s="36"/>
      <c r="F46" s="39">
        <v>1588.57</v>
      </c>
      <c r="G46" s="39">
        <v>1588.57</v>
      </c>
      <c r="H46" s="28">
        <f>+F46-G46</f>
        <v>0</v>
      </c>
    </row>
    <row r="47" spans="2:8" ht="21" customHeight="1" x14ac:dyDescent="0.25">
      <c r="B47" s="68"/>
      <c r="C47" s="20"/>
      <c r="D47" s="20"/>
      <c r="E47" s="30"/>
      <c r="F47" s="24"/>
      <c r="G47" s="24"/>
      <c r="H47" s="69"/>
    </row>
    <row r="48" spans="2:8" ht="21" customHeight="1" x14ac:dyDescent="0.3">
      <c r="B48" s="33" t="s">
        <v>41</v>
      </c>
      <c r="D48" s="20"/>
      <c r="E48" s="30"/>
      <c r="F48" s="66">
        <f>+F49+F50</f>
        <v>60464.919999999984</v>
      </c>
      <c r="G48" s="66">
        <f>+G49+G50</f>
        <v>59714.860000000044</v>
      </c>
      <c r="H48" s="66">
        <f>+H49+H50</f>
        <v>750.05999999993946</v>
      </c>
    </row>
    <row r="49" spans="2:8" ht="21" customHeight="1" x14ac:dyDescent="0.25">
      <c r="B49" s="18"/>
      <c r="C49" s="51" t="s">
        <v>42</v>
      </c>
      <c r="D49" s="41"/>
      <c r="E49" s="51"/>
      <c r="F49" s="56">
        <v>466727.35</v>
      </c>
      <c r="G49" s="56">
        <v>464204.21</v>
      </c>
      <c r="H49" s="56">
        <f>+F49-G49</f>
        <v>2523.1399999999558</v>
      </c>
    </row>
    <row r="50" spans="2:8" ht="21" customHeight="1" x14ac:dyDescent="0.25">
      <c r="B50" s="70"/>
      <c r="C50" s="55" t="s">
        <v>43</v>
      </c>
      <c r="D50" s="71"/>
      <c r="E50" s="55"/>
      <c r="F50" s="54">
        <v>-406262.43</v>
      </c>
      <c r="G50" s="54">
        <v>-404489.35</v>
      </c>
      <c r="H50" s="54">
        <f>+F50-G50</f>
        <v>-1773.0800000000163</v>
      </c>
    </row>
    <row r="51" spans="2:8" ht="21" customHeight="1" thickBot="1" x14ac:dyDescent="0.35">
      <c r="B51" s="73" t="s">
        <v>44</v>
      </c>
      <c r="C51" s="73"/>
      <c r="D51" s="74"/>
      <c r="E51" s="75"/>
      <c r="F51" s="76">
        <f>+F8+F14+F17+F36+F41+F48</f>
        <v>139820621.38</v>
      </c>
      <c r="G51" s="76">
        <f>+G8+G14+G17+G36+G41+G48</f>
        <v>140127675.19</v>
      </c>
      <c r="H51" s="77">
        <f>+H8+H14+H17+H36+H41+H48</f>
        <v>-307053.80999999761</v>
      </c>
    </row>
    <row r="52" spans="2:8" ht="15.75" x14ac:dyDescent="0.25">
      <c r="B52" s="78"/>
      <c r="C52" s="78"/>
      <c r="D52" s="78"/>
      <c r="E52" s="78"/>
      <c r="F52" s="29"/>
      <c r="G52" s="29"/>
      <c r="H52" s="29"/>
    </row>
    <row r="53" spans="2:8" ht="16.5" customHeight="1" x14ac:dyDescent="0.25">
      <c r="B53" s="247"/>
      <c r="C53" s="247"/>
      <c r="D53" s="247"/>
      <c r="E53" s="247"/>
      <c r="F53" s="247"/>
      <c r="G53" s="247"/>
      <c r="H53" s="247"/>
    </row>
    <row r="54" spans="2:8" ht="29.25" customHeight="1" x14ac:dyDescent="0.25">
      <c r="B54" s="79"/>
      <c r="C54" s="80"/>
      <c r="D54" s="80"/>
      <c r="E54" s="81"/>
      <c r="F54" s="7" t="s">
        <v>131</v>
      </c>
      <c r="G54" s="7" t="s">
        <v>129</v>
      </c>
      <c r="H54" s="8" t="s">
        <v>101</v>
      </c>
    </row>
    <row r="55" spans="2:8" ht="15.75" x14ac:dyDescent="0.25">
      <c r="B55" s="82" t="s">
        <v>45</v>
      </c>
      <c r="C55" s="83"/>
      <c r="D55" s="83"/>
      <c r="E55" s="84"/>
      <c r="F55" s="85" t="s">
        <v>14</v>
      </c>
      <c r="G55" s="86">
        <v>-2</v>
      </c>
      <c r="H55" s="87" t="s">
        <v>15</v>
      </c>
    </row>
    <row r="56" spans="2:8" ht="21" customHeight="1" x14ac:dyDescent="0.3">
      <c r="B56" s="88" t="s">
        <v>46</v>
      </c>
      <c r="C56" s="20"/>
      <c r="D56" s="20"/>
      <c r="E56" s="29"/>
      <c r="F56" s="34">
        <f>SUM(F57:F59)</f>
        <v>616540.51</v>
      </c>
      <c r="G56" s="34">
        <f>SUM(G57:G59)</f>
        <v>606406.40999999992</v>
      </c>
      <c r="H56" s="34">
        <f>F56-G56</f>
        <v>10134.100000000093</v>
      </c>
    </row>
    <row r="57" spans="2:8" ht="21" customHeight="1" x14ac:dyDescent="0.25">
      <c r="B57" s="89"/>
      <c r="C57" s="58" t="s">
        <v>92</v>
      </c>
      <c r="D57" s="58"/>
      <c r="E57" s="25"/>
      <c r="F57" s="68">
        <v>57041.79</v>
      </c>
      <c r="G57" s="68">
        <v>59027.92</v>
      </c>
      <c r="H57" s="53">
        <f>+F57-G57</f>
        <v>-1986.1299999999974</v>
      </c>
    </row>
    <row r="58" spans="2:8" ht="21" customHeight="1" x14ac:dyDescent="0.25">
      <c r="B58" s="89"/>
      <c r="C58" s="58" t="s">
        <v>47</v>
      </c>
      <c r="D58" s="41"/>
      <c r="E58" s="25"/>
      <c r="F58" s="68">
        <v>35039.300000000003</v>
      </c>
      <c r="G58" s="68">
        <v>33357.519999999997</v>
      </c>
      <c r="H58" s="53">
        <f>+F58-G58</f>
        <v>1681.7800000000061</v>
      </c>
    </row>
    <row r="59" spans="2:8" ht="21" customHeight="1" x14ac:dyDescent="0.25">
      <c r="B59" s="89"/>
      <c r="C59" s="58" t="s">
        <v>48</v>
      </c>
      <c r="D59" s="41"/>
      <c r="E59" s="25"/>
      <c r="F59" s="68">
        <v>524459.42000000004</v>
      </c>
      <c r="G59" s="68">
        <v>514020.97</v>
      </c>
      <c r="H59" s="53">
        <f>+F59-G59</f>
        <v>10438.45000000007</v>
      </c>
    </row>
    <row r="60" spans="2:8" ht="21" customHeight="1" x14ac:dyDescent="0.25">
      <c r="B60" s="90"/>
      <c r="C60" s="78"/>
      <c r="D60" s="78"/>
      <c r="E60" s="78"/>
      <c r="F60" s="91"/>
      <c r="G60" s="91"/>
      <c r="H60" s="92"/>
    </row>
    <row r="61" spans="2:8" ht="21" customHeight="1" x14ac:dyDescent="0.3">
      <c r="B61" s="88" t="s">
        <v>49</v>
      </c>
      <c r="C61" s="20"/>
      <c r="D61" s="20"/>
      <c r="E61" s="29"/>
      <c r="F61" s="34">
        <f>SUM(F62:F62)</f>
        <v>108975544.59999999</v>
      </c>
      <c r="G61" s="34">
        <f>SUM(G62:G62)</f>
        <v>109115544.59999999</v>
      </c>
      <c r="H61" s="34">
        <f>SUM(H62:H62)</f>
        <v>-140000</v>
      </c>
    </row>
    <row r="62" spans="2:8" ht="21" customHeight="1" x14ac:dyDescent="0.25">
      <c r="B62" s="93"/>
      <c r="C62" s="58" t="s">
        <v>50</v>
      </c>
      <c r="D62" s="25"/>
      <c r="E62" s="58"/>
      <c r="F62" s="94">
        <v>108975544.59999999</v>
      </c>
      <c r="G62" s="94">
        <v>109115544.59999999</v>
      </c>
      <c r="H62" s="95">
        <f>+F62-G62</f>
        <v>-140000</v>
      </c>
    </row>
    <row r="63" spans="2:8" ht="21" customHeight="1" x14ac:dyDescent="0.25">
      <c r="B63" s="93"/>
      <c r="C63" s="29"/>
      <c r="D63" s="29"/>
      <c r="E63" s="35"/>
      <c r="F63" s="31"/>
      <c r="G63" s="31"/>
      <c r="H63" s="32"/>
    </row>
    <row r="64" spans="2:8" ht="21" customHeight="1" x14ac:dyDescent="0.3">
      <c r="B64" s="88" t="s">
        <v>51</v>
      </c>
      <c r="C64" s="20"/>
      <c r="D64" s="20"/>
      <c r="E64" s="29"/>
      <c r="F64" s="34">
        <f t="shared" ref="F64:H64" si="5">SUM(F65:F67)</f>
        <v>841126.49</v>
      </c>
      <c r="G64" s="34">
        <f t="shared" ref="G64" si="6">SUM(G65:G67)</f>
        <v>859283.22</v>
      </c>
      <c r="H64" s="34">
        <f t="shared" si="5"/>
        <v>-18156.72999999996</v>
      </c>
    </row>
    <row r="65" spans="2:8" ht="21" customHeight="1" x14ac:dyDescent="0.25">
      <c r="B65" s="93"/>
      <c r="C65" s="25" t="s">
        <v>52</v>
      </c>
      <c r="D65" s="25"/>
      <c r="F65" s="37">
        <v>111283.51</v>
      </c>
      <c r="G65" s="37">
        <v>110996.51</v>
      </c>
      <c r="H65" s="23">
        <f>+F65-G65</f>
        <v>287</v>
      </c>
    </row>
    <row r="66" spans="2:8" ht="21" customHeight="1" x14ac:dyDescent="0.25">
      <c r="B66" s="93"/>
      <c r="C66" s="25" t="s">
        <v>51</v>
      </c>
      <c r="D66" s="25"/>
      <c r="F66" s="37">
        <v>728902.12</v>
      </c>
      <c r="G66" s="37">
        <v>748038.7</v>
      </c>
      <c r="H66" s="23">
        <f>+F66-G66</f>
        <v>-19136.579999999958</v>
      </c>
    </row>
    <row r="67" spans="2:8" ht="21" customHeight="1" x14ac:dyDescent="0.25">
      <c r="B67" s="93"/>
      <c r="C67" s="58" t="s">
        <v>53</v>
      </c>
      <c r="D67" s="25"/>
      <c r="E67" s="58"/>
      <c r="F67" s="27">
        <v>940.86</v>
      </c>
      <c r="G67" s="27">
        <v>248.01</v>
      </c>
      <c r="H67" s="23">
        <f>+F67-G67</f>
        <v>692.85</v>
      </c>
    </row>
    <row r="68" spans="2:8" ht="21" customHeight="1" x14ac:dyDescent="0.3">
      <c r="B68" s="96"/>
      <c r="C68" s="97"/>
      <c r="D68" s="97"/>
      <c r="E68" s="98" t="s">
        <v>54</v>
      </c>
      <c r="F68" s="34">
        <f>F61+F56+F64</f>
        <v>110433211.59999999</v>
      </c>
      <c r="G68" s="34">
        <f>G61+G56+G64</f>
        <v>110581234.22999999</v>
      </c>
      <c r="H68" s="66">
        <f>H61+H56+H64</f>
        <v>-148022.62999999986</v>
      </c>
    </row>
    <row r="69" spans="2:8" ht="15.75" x14ac:dyDescent="0.25">
      <c r="B69" s="93"/>
      <c r="C69" s="29"/>
      <c r="D69" s="29"/>
      <c r="E69" s="29"/>
      <c r="F69" s="99"/>
      <c r="G69" s="99"/>
      <c r="H69" s="226"/>
    </row>
    <row r="70" spans="2:8" ht="21" customHeight="1" x14ac:dyDescent="0.25">
      <c r="B70" s="100" t="s">
        <v>8</v>
      </c>
      <c r="C70" s="101"/>
      <c r="D70" s="101"/>
      <c r="E70" s="85"/>
      <c r="F70" s="102"/>
      <c r="G70" s="102"/>
      <c r="H70" s="103"/>
    </row>
    <row r="71" spans="2:8" ht="21" customHeight="1" x14ac:dyDescent="0.3">
      <c r="B71" s="88" t="s">
        <v>9</v>
      </c>
      <c r="C71" s="20"/>
      <c r="D71" s="20"/>
      <c r="E71" s="29"/>
      <c r="F71" s="34">
        <f>+F72+F80+F85</f>
        <v>126306071.62</v>
      </c>
      <c r="G71" s="34">
        <f>+G72+G80+G85</f>
        <v>125904467.5</v>
      </c>
      <c r="H71" s="104">
        <f>+H72+H80+H85</f>
        <v>401604.12000000104</v>
      </c>
    </row>
    <row r="72" spans="2:8" ht="21" customHeight="1" x14ac:dyDescent="0.3">
      <c r="B72" s="89"/>
      <c r="C72" s="20" t="s">
        <v>55</v>
      </c>
      <c r="D72" s="20"/>
      <c r="E72" s="29"/>
      <c r="F72" s="105">
        <f>SUM(F73:F79)</f>
        <v>78600319.930000007</v>
      </c>
      <c r="G72" s="105">
        <f>SUM(G73:G79)</f>
        <v>78198715.810000002</v>
      </c>
      <c r="H72" s="47">
        <f>SUM(H73:H79)</f>
        <v>401604.12000000104</v>
      </c>
    </row>
    <row r="73" spans="2:8" ht="21" customHeight="1" x14ac:dyDescent="0.25">
      <c r="B73" s="93"/>
      <c r="C73" s="29"/>
      <c r="D73" s="58" t="s">
        <v>56</v>
      </c>
      <c r="E73" s="58"/>
      <c r="F73" s="106">
        <v>47174927.689999998</v>
      </c>
      <c r="G73" s="106">
        <v>47174927.689999998</v>
      </c>
      <c r="H73" s="53">
        <f>+F73-G73</f>
        <v>0</v>
      </c>
    </row>
    <row r="74" spans="2:8" ht="21" customHeight="1" x14ac:dyDescent="0.25">
      <c r="B74" s="93"/>
      <c r="C74" s="29"/>
      <c r="D74" s="58" t="s">
        <v>57</v>
      </c>
      <c r="E74" s="58"/>
      <c r="F74" s="106">
        <v>4223599.72</v>
      </c>
      <c r="G74" s="106">
        <v>4223599.72</v>
      </c>
      <c r="H74" s="53">
        <f>+F74-G74</f>
        <v>0</v>
      </c>
    </row>
    <row r="75" spans="2:8" ht="21" customHeight="1" x14ac:dyDescent="0.25">
      <c r="B75" s="93"/>
      <c r="C75" s="29"/>
      <c r="D75" s="58" t="s">
        <v>105</v>
      </c>
      <c r="E75" s="58"/>
      <c r="F75" s="106">
        <v>859660.80000000005</v>
      </c>
      <c r="G75" s="106">
        <v>859660.80000000005</v>
      </c>
      <c r="H75" s="53">
        <f t="shared" ref="H75:H78" si="7">+F75-G75</f>
        <v>0</v>
      </c>
    </row>
    <row r="76" spans="2:8" ht="21" customHeight="1" x14ac:dyDescent="0.25">
      <c r="B76" s="93"/>
      <c r="C76" s="29"/>
      <c r="D76" s="58" t="s">
        <v>58</v>
      </c>
      <c r="E76" s="58"/>
      <c r="F76" s="106">
        <v>21549536.07</v>
      </c>
      <c r="G76" s="106">
        <v>21147931.949999999</v>
      </c>
      <c r="H76" s="53">
        <f t="shared" si="7"/>
        <v>401604.12000000104</v>
      </c>
    </row>
    <row r="77" spans="2:8" ht="21" customHeight="1" x14ac:dyDescent="0.25">
      <c r="B77" s="93"/>
      <c r="C77" s="29"/>
      <c r="D77" s="58" t="s">
        <v>59</v>
      </c>
      <c r="E77" s="58"/>
      <c r="F77" s="106">
        <v>2670429.64</v>
      </c>
      <c r="G77" s="106">
        <v>2670429.64</v>
      </c>
      <c r="H77" s="53">
        <f t="shared" si="7"/>
        <v>0</v>
      </c>
    </row>
    <row r="78" spans="2:8" ht="21" customHeight="1" x14ac:dyDescent="0.25">
      <c r="B78" s="93"/>
      <c r="C78" s="29"/>
      <c r="D78" s="58" t="s">
        <v>60</v>
      </c>
      <c r="E78" s="58"/>
      <c r="F78" s="106">
        <v>1646975.51</v>
      </c>
      <c r="G78" s="106">
        <v>1646975.51</v>
      </c>
      <c r="H78" s="53">
        <f t="shared" si="7"/>
        <v>0</v>
      </c>
    </row>
    <row r="79" spans="2:8" ht="21" customHeight="1" x14ac:dyDescent="0.25">
      <c r="B79" s="93"/>
      <c r="C79" s="29"/>
      <c r="D79" s="58" t="s">
        <v>91</v>
      </c>
      <c r="E79" s="58"/>
      <c r="F79" s="59">
        <v>475190.5</v>
      </c>
      <c r="G79" s="59">
        <v>475190.5</v>
      </c>
      <c r="H79" s="54">
        <f>+F79-G79</f>
        <v>0</v>
      </c>
    </row>
    <row r="80" spans="2:8" ht="21" customHeight="1" x14ac:dyDescent="0.3">
      <c r="B80" s="93"/>
      <c r="C80" s="20" t="s">
        <v>61</v>
      </c>
      <c r="D80" s="20"/>
      <c r="E80" s="29"/>
      <c r="F80" s="105">
        <f t="shared" ref="F80:H80" si="8">SUM(F81:F83)</f>
        <v>46216987.689999998</v>
      </c>
      <c r="G80" s="105">
        <f t="shared" ref="G80" si="9">SUM(G81:G83)</f>
        <v>46216987.689999998</v>
      </c>
      <c r="H80" s="47">
        <f t="shared" si="8"/>
        <v>0</v>
      </c>
    </row>
    <row r="81" spans="2:8" ht="21" customHeight="1" x14ac:dyDescent="0.25">
      <c r="B81" s="93"/>
      <c r="C81" s="29"/>
      <c r="D81" s="58" t="s">
        <v>62</v>
      </c>
      <c r="E81" s="58"/>
      <c r="F81" s="106">
        <v>14032640.65</v>
      </c>
      <c r="G81" s="106">
        <v>14032640.65</v>
      </c>
      <c r="H81" s="53">
        <f>+F81-G81</f>
        <v>0</v>
      </c>
    </row>
    <row r="82" spans="2:8" ht="21" customHeight="1" x14ac:dyDescent="0.25">
      <c r="B82" s="93"/>
      <c r="C82" s="29"/>
      <c r="D82" s="58" t="s">
        <v>63</v>
      </c>
      <c r="E82" s="58"/>
      <c r="F82" s="106">
        <v>28571428.57</v>
      </c>
      <c r="G82" s="106">
        <v>28571428.57</v>
      </c>
      <c r="H82" s="53">
        <f>+F82-G82</f>
        <v>0</v>
      </c>
    </row>
    <row r="83" spans="2:8" ht="21" customHeight="1" x14ac:dyDescent="0.25">
      <c r="B83" s="93"/>
      <c r="C83" s="29"/>
      <c r="D83" s="58" t="s">
        <v>64</v>
      </c>
      <c r="E83" s="58"/>
      <c r="F83" s="107">
        <v>3612918.47</v>
      </c>
      <c r="G83" s="107">
        <v>3612918.47</v>
      </c>
      <c r="H83" s="72">
        <f>+F83-G83</f>
        <v>0</v>
      </c>
    </row>
    <row r="84" spans="2:8" ht="11.25" customHeight="1" x14ac:dyDescent="0.25">
      <c r="B84" s="93"/>
      <c r="C84" s="29"/>
      <c r="D84" s="58"/>
      <c r="E84" s="58"/>
      <c r="F84" s="106"/>
      <c r="G84" s="106"/>
      <c r="H84" s="56"/>
    </row>
    <row r="85" spans="2:8" ht="21" customHeight="1" x14ac:dyDescent="0.3">
      <c r="B85" s="93"/>
      <c r="C85" s="20" t="s">
        <v>88</v>
      </c>
      <c r="D85" s="58"/>
      <c r="E85" s="58"/>
      <c r="F85" s="105">
        <f>+F86</f>
        <v>1488764</v>
      </c>
      <c r="G85" s="105">
        <f>+G86</f>
        <v>1488764</v>
      </c>
      <c r="H85" s="108">
        <f>+F85-G85</f>
        <v>0</v>
      </c>
    </row>
    <row r="86" spans="2:8" ht="21" customHeight="1" x14ac:dyDescent="0.25">
      <c r="B86" s="93"/>
      <c r="C86" s="29"/>
      <c r="D86" s="58" t="s">
        <v>89</v>
      </c>
      <c r="E86" s="58"/>
      <c r="F86" s="106">
        <v>1488764</v>
      </c>
      <c r="G86" s="106">
        <v>1488764</v>
      </c>
      <c r="H86" s="109">
        <f>+F86-G86</f>
        <v>0</v>
      </c>
    </row>
    <row r="87" spans="2:8" ht="11.25" customHeight="1" x14ac:dyDescent="0.25">
      <c r="B87" s="93"/>
      <c r="C87" s="29"/>
      <c r="D87" s="29"/>
      <c r="E87" s="29"/>
      <c r="F87" s="110"/>
      <c r="G87" s="110"/>
      <c r="H87" s="31"/>
    </row>
    <row r="88" spans="2:8" ht="21" customHeight="1" x14ac:dyDescent="0.3">
      <c r="B88" s="88" t="s">
        <v>10</v>
      </c>
      <c r="C88" s="20"/>
      <c r="D88" s="20"/>
      <c r="E88" s="29"/>
      <c r="F88" s="34">
        <f>SUM(F89:F91)</f>
        <v>133483221.23999999</v>
      </c>
      <c r="G88" s="34">
        <f>SUM(G89:G91)</f>
        <v>133483221.23999999</v>
      </c>
      <c r="H88" s="34">
        <f>SUM(H89:H91)</f>
        <v>0</v>
      </c>
    </row>
    <row r="89" spans="2:8" ht="21" customHeight="1" x14ac:dyDescent="0.25">
      <c r="B89" s="93"/>
      <c r="C89" s="58" t="s">
        <v>65</v>
      </c>
      <c r="D89" s="25"/>
      <c r="E89" s="58"/>
      <c r="F89" s="111">
        <v>70093178.200000003</v>
      </c>
      <c r="G89" s="111">
        <v>70093178.200000003</v>
      </c>
      <c r="H89" s="112">
        <f>+F89-G89</f>
        <v>0</v>
      </c>
    </row>
    <row r="90" spans="2:8" ht="21" customHeight="1" x14ac:dyDescent="0.25">
      <c r="B90" s="93"/>
      <c r="C90" s="58" t="s">
        <v>66</v>
      </c>
      <c r="D90" s="25"/>
      <c r="E90" s="58"/>
      <c r="F90" s="111">
        <f>50356324.84-1148158.07</f>
        <v>49208166.770000003</v>
      </c>
      <c r="G90" s="111">
        <f>50356324.84-1148158.07</f>
        <v>49208166.770000003</v>
      </c>
      <c r="H90" s="112">
        <f>+F90-G90</f>
        <v>0</v>
      </c>
    </row>
    <row r="91" spans="2:8" ht="21" customHeight="1" x14ac:dyDescent="0.25">
      <c r="B91" s="93"/>
      <c r="C91" s="58" t="s">
        <v>84</v>
      </c>
      <c r="D91" s="25"/>
      <c r="E91" s="58"/>
      <c r="F91" s="111">
        <v>14181876.27</v>
      </c>
      <c r="G91" s="111">
        <v>14181876.27</v>
      </c>
      <c r="H91" s="112">
        <f>+F91-G91</f>
        <v>0</v>
      </c>
    </row>
    <row r="92" spans="2:8" ht="11.25" customHeight="1" x14ac:dyDescent="0.25">
      <c r="B92" s="93"/>
      <c r="C92" s="29"/>
      <c r="D92" s="29"/>
      <c r="E92" s="29"/>
      <c r="F92" s="110"/>
      <c r="G92" s="110"/>
      <c r="H92" s="110"/>
    </row>
    <row r="93" spans="2:8" ht="21" customHeight="1" x14ac:dyDescent="0.3">
      <c r="B93" s="88" t="s">
        <v>11</v>
      </c>
      <c r="C93" s="20"/>
      <c r="D93" s="20"/>
      <c r="E93" s="29"/>
      <c r="F93" s="113">
        <f t="shared" ref="F93:H93" si="10">F94+F95</f>
        <v>-230401883.07999998</v>
      </c>
      <c r="G93" s="113">
        <f t="shared" ref="G93" si="11">G94+G95</f>
        <v>-229841247.78</v>
      </c>
      <c r="H93" s="113">
        <f t="shared" si="10"/>
        <v>-560635.29999999993</v>
      </c>
    </row>
    <row r="94" spans="2:8" ht="21" customHeight="1" x14ac:dyDescent="0.25">
      <c r="B94" s="93"/>
      <c r="C94" s="58" t="s">
        <v>69</v>
      </c>
      <c r="D94" s="25"/>
      <c r="E94" s="58"/>
      <c r="F94" s="111">
        <v>-231256059.44999999</v>
      </c>
      <c r="G94" s="111">
        <v>-231256059.44999999</v>
      </c>
      <c r="H94" s="112">
        <f>+F94-G94</f>
        <v>0</v>
      </c>
    </row>
    <row r="95" spans="2:8" ht="21" customHeight="1" x14ac:dyDescent="0.25">
      <c r="B95" s="93"/>
      <c r="C95" s="58" t="s">
        <v>67</v>
      </c>
      <c r="D95" s="25"/>
      <c r="E95" s="58"/>
      <c r="F95" s="39">
        <v>854176.37</v>
      </c>
      <c r="G95" s="39">
        <v>1414811.67</v>
      </c>
      <c r="H95" s="28">
        <f>+F95-G95</f>
        <v>-560635.29999999993</v>
      </c>
    </row>
    <row r="96" spans="2:8" ht="21" customHeight="1" x14ac:dyDescent="0.3">
      <c r="B96" s="96"/>
      <c r="C96" s="97"/>
      <c r="D96" s="97"/>
      <c r="E96" s="114" t="s">
        <v>12</v>
      </c>
      <c r="F96" s="17">
        <f>F71+F88+F93</f>
        <v>29387409.780000031</v>
      </c>
      <c r="G96" s="17">
        <f>G71+G88+G93</f>
        <v>29546440.960000008</v>
      </c>
      <c r="H96" s="17">
        <f>H71+H88+H93</f>
        <v>-159031.17999999889</v>
      </c>
    </row>
    <row r="97" spans="2:8" ht="15.75" x14ac:dyDescent="0.25">
      <c r="B97" s="93"/>
      <c r="C97" s="29"/>
      <c r="D97" s="29"/>
      <c r="E97" s="29"/>
      <c r="F97" s="31"/>
      <c r="G97" s="31"/>
      <c r="H97" s="115"/>
    </row>
    <row r="98" spans="2:8" ht="21" customHeight="1" thickBot="1" x14ac:dyDescent="0.35">
      <c r="B98" s="100" t="s">
        <v>68</v>
      </c>
      <c r="C98" s="101"/>
      <c r="D98" s="101"/>
      <c r="E98" s="101"/>
      <c r="F98" s="116">
        <f>F96+F68</f>
        <v>139820621.38000003</v>
      </c>
      <c r="G98" s="116">
        <f>G96+G68</f>
        <v>140127675.19</v>
      </c>
      <c r="H98" s="116">
        <f>H96+H68</f>
        <v>-307053.80999999878</v>
      </c>
    </row>
    <row r="99" spans="2:8" ht="15" x14ac:dyDescent="0.25">
      <c r="B99" s="117"/>
      <c r="C99" s="117"/>
      <c r="D99" s="117"/>
      <c r="E99" s="117"/>
      <c r="F99" s="117"/>
      <c r="G99" s="117"/>
      <c r="H99" s="117"/>
    </row>
    <row r="100" spans="2:8" ht="15" x14ac:dyDescent="0.25">
      <c r="B100" s="117"/>
      <c r="C100" s="117"/>
      <c r="D100" s="117"/>
      <c r="E100" s="117"/>
      <c r="F100" s="117"/>
      <c r="G100" s="117"/>
      <c r="H100" s="117"/>
    </row>
    <row r="101" spans="2:8" ht="15" x14ac:dyDescent="0.25">
      <c r="B101" s="117"/>
      <c r="C101" s="117"/>
      <c r="D101" s="117"/>
      <c r="E101" s="117"/>
      <c r="F101" s="117"/>
      <c r="G101" s="117"/>
      <c r="H101" s="117"/>
    </row>
    <row r="102" spans="2:8" ht="15" x14ac:dyDescent="0.25">
      <c r="B102" s="117"/>
      <c r="C102" s="117"/>
      <c r="D102" s="117"/>
      <c r="E102" s="117"/>
      <c r="F102" s="117"/>
      <c r="G102" s="117"/>
      <c r="H102" s="117"/>
    </row>
    <row r="103" spans="2:8" ht="15" x14ac:dyDescent="0.25">
      <c r="B103" s="3"/>
      <c r="C103" s="3"/>
      <c r="D103" s="3"/>
      <c r="E103" s="3"/>
      <c r="F103" s="118"/>
      <c r="G103" s="118"/>
      <c r="H103" s="118"/>
    </row>
    <row r="104" spans="2:8" s="119" customFormat="1" ht="21.75" customHeight="1" x14ac:dyDescent="0.25">
      <c r="B104" s="243" t="s">
        <v>126</v>
      </c>
      <c r="C104" s="243"/>
      <c r="D104" s="243"/>
      <c r="E104" s="243"/>
      <c r="F104" s="243"/>
      <c r="G104" s="243"/>
      <c r="H104" s="243"/>
    </row>
    <row r="105" spans="2:8" ht="15" x14ac:dyDescent="0.25">
      <c r="B105" s="3"/>
      <c r="C105" s="3"/>
      <c r="D105" s="3"/>
      <c r="E105" s="3"/>
      <c r="F105" s="118"/>
      <c r="G105" s="118"/>
      <c r="H105" s="118"/>
    </row>
    <row r="106" spans="2:8" ht="15" x14ac:dyDescent="0.25">
      <c r="B106" s="3"/>
      <c r="C106" s="3"/>
      <c r="D106" s="3"/>
      <c r="E106" s="3"/>
      <c r="F106" s="118"/>
      <c r="G106" s="118"/>
      <c r="H106" s="118"/>
    </row>
    <row r="107" spans="2:8" ht="15" x14ac:dyDescent="0.25">
      <c r="B107" s="3"/>
      <c r="C107" s="3"/>
      <c r="D107" s="3"/>
      <c r="E107" s="3"/>
      <c r="F107" s="3"/>
      <c r="G107" s="3"/>
      <c r="H107" s="3"/>
    </row>
    <row r="108" spans="2:8" x14ac:dyDescent="0.2">
      <c r="F108" s="120"/>
    </row>
    <row r="114" spans="8:8" x14ac:dyDescent="0.2">
      <c r="H114" s="1"/>
    </row>
    <row r="116" spans="8:8" x14ac:dyDescent="0.2">
      <c r="H116" s="38"/>
    </row>
  </sheetData>
  <mergeCells count="6">
    <mergeCell ref="B104:H104"/>
    <mergeCell ref="B3:H3"/>
    <mergeCell ref="B2:H2"/>
    <mergeCell ref="B5:H5"/>
    <mergeCell ref="B53:H53"/>
    <mergeCell ref="B4:H4"/>
  </mergeCells>
  <phoneticPr fontId="2" type="noConversion"/>
  <printOptions horizontalCentered="1"/>
  <pageMargins left="0.11811023622047245" right="0.11811023622047245" top="0.62992125984251968" bottom="0.27559055118110237" header="0" footer="0"/>
  <pageSetup scale="63" fitToHeight="2" orientation="portrait" r:id="rId1"/>
  <headerFooter alignWithMargins="0"/>
  <rowBreaks count="1" manualBreakCount="1">
    <brk id="52" max="16383" man="1"/>
  </rowBreaks>
  <ignoredErrors>
    <ignoredError sqref="H90 H85 H80 H56 H29 H27 H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Roxana Diaz</cp:lastModifiedBy>
  <cp:lastPrinted>2020-12-12T00:13:49Z</cp:lastPrinted>
  <dcterms:created xsi:type="dcterms:W3CDTF">2004-04-13T04:53:39Z</dcterms:created>
  <dcterms:modified xsi:type="dcterms:W3CDTF">2020-12-21T21:27:47Z</dcterms:modified>
</cp:coreProperties>
</file>