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ith.rivera\Desktop\UAIP\ESTADOS FINANCIEROS\"/>
    </mc:Choice>
  </mc:AlternateContent>
  <xr:revisionPtr revIDLastSave="0" documentId="13_ncr:1_{EAB82804-DD85-4998-A1C9-C85C2EE85287}" xr6:coauthVersionLast="47" xr6:coauthVersionMax="47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'Balance-Anexo1'!$C$3:$Q$58</definedName>
    <definedName name="_xlnm.Print_Area" localSheetId="2">'Balance-Anexo1A'!$A$4:$H$123</definedName>
    <definedName name="_xlnm.Print_Titles" localSheetId="2">'Balance-Anexo1A'!$4:$7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6" l="1"/>
  <c r="F93" i="5"/>
  <c r="G108" i="5"/>
  <c r="G93" i="5"/>
  <c r="G50" i="5"/>
  <c r="H70" i="5" l="1"/>
  <c r="H57" i="5" l="1"/>
  <c r="H11" i="5" l="1"/>
  <c r="D28" i="6" l="1"/>
  <c r="F108" i="5" l="1"/>
  <c r="L38" i="1" l="1"/>
  <c r="L37" i="1"/>
  <c r="L13" i="1"/>
  <c r="I13" i="1"/>
  <c r="H33" i="5"/>
  <c r="H42" i="5"/>
  <c r="G67" i="5" l="1"/>
  <c r="F67" i="5"/>
  <c r="G112" i="5" l="1"/>
  <c r="G106" i="5"/>
  <c r="L36" i="1" s="1"/>
  <c r="G103" i="5"/>
  <c r="G98" i="5"/>
  <c r="G87" i="5"/>
  <c r="G79" i="5"/>
  <c r="L29" i="1" s="1"/>
  <c r="G75" i="5"/>
  <c r="L28" i="1" s="1"/>
  <c r="G61" i="5"/>
  <c r="L20" i="1" s="1"/>
  <c r="G53" i="5"/>
  <c r="L19" i="1" s="1"/>
  <c r="G47" i="5"/>
  <c r="L18" i="1" s="1"/>
  <c r="G40" i="5"/>
  <c r="G36" i="5"/>
  <c r="G31" i="5"/>
  <c r="G26" i="5"/>
  <c r="G21" i="5"/>
  <c r="G16" i="5" s="1"/>
  <c r="L16" i="1" s="1"/>
  <c r="G86" i="5" l="1"/>
  <c r="L35" i="1" s="1"/>
  <c r="G25" i="5"/>
  <c r="G24" i="5" s="1"/>
  <c r="L17" i="1" s="1"/>
  <c r="E35" i="6" l="1"/>
  <c r="G10" i="5" l="1"/>
  <c r="L15" i="1" s="1"/>
  <c r="E18" i="6" l="1"/>
  <c r="F75" i="5" l="1"/>
  <c r="D10" i="6" l="1"/>
  <c r="G69" i="5" l="1"/>
  <c r="G83" i="5" l="1"/>
  <c r="L27" i="1"/>
  <c r="D35" i="6" l="1"/>
  <c r="F36" i="6"/>
  <c r="D40" i="6" l="1"/>
  <c r="H32" i="5"/>
  <c r="H34" i="5"/>
  <c r="E28" i="6" l="1"/>
  <c r="F28" i="6" l="1"/>
  <c r="F38" i="6" l="1"/>
  <c r="F35" i="6" l="1"/>
  <c r="E10" i="6" l="1"/>
  <c r="F32" i="6"/>
  <c r="G64" i="5" l="1"/>
  <c r="H27" i="5" l="1"/>
  <c r="H28" i="5"/>
  <c r="H29" i="5"/>
  <c r="F14" i="6"/>
  <c r="F15" i="6"/>
  <c r="H76" i="5"/>
  <c r="H71" i="5"/>
  <c r="H72" i="5"/>
  <c r="H73" i="5"/>
  <c r="H51" i="5"/>
  <c r="F10" i="6"/>
  <c r="H109" i="5"/>
  <c r="H81" i="5"/>
  <c r="E40" i="6"/>
  <c r="H97" i="5"/>
  <c r="I38" i="1"/>
  <c r="I37" i="1"/>
  <c r="H113" i="5"/>
  <c r="H88" i="5"/>
  <c r="H89" i="5"/>
  <c r="H90" i="5"/>
  <c r="H91" i="5"/>
  <c r="H92" i="5"/>
  <c r="H93" i="5"/>
  <c r="H94" i="5"/>
  <c r="H95" i="5"/>
  <c r="H96" i="5"/>
  <c r="H99" i="5"/>
  <c r="H100" i="5"/>
  <c r="H101" i="5"/>
  <c r="F103" i="5"/>
  <c r="H110" i="5"/>
  <c r="H104" i="5"/>
  <c r="F98" i="5"/>
  <c r="F69" i="5"/>
  <c r="I27" i="1" s="1"/>
  <c r="I28" i="1"/>
  <c r="F26" i="5"/>
  <c r="F31" i="5"/>
  <c r="F40" i="5"/>
  <c r="F36" i="5"/>
  <c r="F10" i="5"/>
  <c r="I15" i="1" s="1"/>
  <c r="N15" i="1" s="1"/>
  <c r="F21" i="5"/>
  <c r="F16" i="5" s="1"/>
  <c r="I16" i="1" s="1"/>
  <c r="N16" i="1" s="1"/>
  <c r="F50" i="5"/>
  <c r="F53" i="5"/>
  <c r="I19" i="1" s="1"/>
  <c r="F61" i="5"/>
  <c r="I20" i="1" s="1"/>
  <c r="H43" i="5"/>
  <c r="D18" i="6"/>
  <c r="H22" i="5"/>
  <c r="F37" i="6"/>
  <c r="F30" i="6"/>
  <c r="F29" i="6"/>
  <c r="F16" i="6"/>
  <c r="F13" i="6"/>
  <c r="F12" i="6"/>
  <c r="H80" i="5"/>
  <c r="H82" i="5"/>
  <c r="H77" i="5"/>
  <c r="H54" i="5"/>
  <c r="H55" i="5"/>
  <c r="H56" i="5"/>
  <c r="H58" i="5"/>
  <c r="H59" i="5"/>
  <c r="H12" i="5"/>
  <c r="H13" i="5"/>
  <c r="H14" i="5"/>
  <c r="H17" i="5"/>
  <c r="H18" i="5"/>
  <c r="H19" i="5"/>
  <c r="H20" i="5"/>
  <c r="H41" i="5"/>
  <c r="H44" i="5"/>
  <c r="H37" i="5"/>
  <c r="H38" i="5"/>
  <c r="H39" i="5"/>
  <c r="H35" i="5"/>
  <c r="H30" i="5"/>
  <c r="H45" i="5"/>
  <c r="H63" i="5"/>
  <c r="H62" i="5"/>
  <c r="H49" i="5"/>
  <c r="H48" i="5"/>
  <c r="F112" i="5"/>
  <c r="F87" i="5"/>
  <c r="F79" i="5"/>
  <c r="F31" i="6"/>
  <c r="H107" i="5"/>
  <c r="F21" i="6"/>
  <c r="F25" i="5" l="1"/>
  <c r="F24" i="5" s="1"/>
  <c r="N27" i="1"/>
  <c r="N20" i="1"/>
  <c r="N19" i="1"/>
  <c r="N28" i="1"/>
  <c r="F47" i="5"/>
  <c r="I18" i="1" s="1"/>
  <c r="H108" i="5"/>
  <c r="H106" i="5" s="1"/>
  <c r="H50" i="5"/>
  <c r="H47" i="5" s="1"/>
  <c r="H61" i="5"/>
  <c r="H69" i="5"/>
  <c r="H103" i="5"/>
  <c r="F86" i="5"/>
  <c r="F106" i="5"/>
  <c r="I36" i="1" s="1"/>
  <c r="N37" i="1"/>
  <c r="L31" i="1"/>
  <c r="H26" i="5"/>
  <c r="H98" i="5"/>
  <c r="H31" i="5"/>
  <c r="E24" i="6"/>
  <c r="H36" i="5"/>
  <c r="H79" i="5"/>
  <c r="H40" i="5"/>
  <c r="F18" i="6"/>
  <c r="H75" i="5"/>
  <c r="H10" i="5"/>
  <c r="D24" i="6"/>
  <c r="I29" i="1"/>
  <c r="F83" i="5"/>
  <c r="H21" i="5"/>
  <c r="H16" i="5" s="1"/>
  <c r="H53" i="5"/>
  <c r="H87" i="5"/>
  <c r="F24" i="6" l="1"/>
  <c r="N18" i="1"/>
  <c r="I35" i="1"/>
  <c r="F115" i="5"/>
  <c r="F117" i="5" s="1"/>
  <c r="F64" i="5"/>
  <c r="N36" i="1"/>
  <c r="N29" i="1"/>
  <c r="L22" i="1"/>
  <c r="I31" i="1"/>
  <c r="D43" i="6"/>
  <c r="E43" i="6"/>
  <c r="F40" i="6"/>
  <c r="H86" i="5"/>
  <c r="H83" i="5"/>
  <c r="H25" i="5"/>
  <c r="H24" i="5" s="1"/>
  <c r="I17" i="1"/>
  <c r="N17" i="1" s="1"/>
  <c r="N22" i="1" l="1"/>
  <c r="N35" i="1"/>
  <c r="F120" i="5"/>
  <c r="I40" i="1"/>
  <c r="I43" i="1" s="1"/>
  <c r="N31" i="1"/>
  <c r="H64" i="5"/>
  <c r="G115" i="5"/>
  <c r="G117" i="5" s="1"/>
  <c r="G120" i="5" s="1"/>
  <c r="H114" i="5"/>
  <c r="I22" i="1"/>
  <c r="F43" i="6"/>
  <c r="H112" i="5" l="1"/>
  <c r="H115" i="5" s="1"/>
  <c r="H117" i="5" s="1"/>
  <c r="N38" i="1"/>
  <c r="L40" i="1"/>
  <c r="L43" i="1" s="1"/>
  <c r="H120" i="5" l="1"/>
  <c r="N40" i="1"/>
  <c r="N43" i="1" l="1"/>
</calcChain>
</file>

<file path=xl/sharedStrings.xml><?xml version="1.0" encoding="utf-8"?>
<sst xmlns="http://schemas.openxmlformats.org/spreadsheetml/2006/main" count="177" uniqueCount="157">
  <si>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</si>
  <si>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</si>
  <si>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</si>
  <si>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</si>
  <si>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</si>
  <si>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</si>
  <si>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</si>
  <si>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</si>
  <si>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</si>
  <si>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</si>
  <si>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</si>
  <si>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</si>
  <si>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</si>
  <si>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</si>
  <si>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</si>
  <si>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</si>
  <si>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</si>
  <si>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</si>
  <si>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</si>
  <si>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</si>
  <si>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</si>
  <si>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</si>
  <si>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</si>
  <si>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</si>
  <si>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</si>
  <si>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</si>
  <si>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</si>
  <si>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</si>
  <si>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</si>
  <si>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</si>
  <si>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</si>
  <si>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</si>
  <si>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</si>
  <si>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</si>
  <si>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</si>
  <si>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</si>
  <si>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</si>
  <si>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</si>
  <si>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</si>
  <si>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</si>
  <si>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</si>
  <si>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</si>
  <si>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</si>
  <si>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</si>
  <si>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</si>
  <si>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</si>
  <si>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</si>
  <si>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</si>
  <si>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</si>
  <si>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</si>
  <si>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</si>
  <si>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</si>
  <si>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</si>
  <si>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</si>
  <si>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</si>
  <si>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</si>
  <si>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</si>
  <si>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</si>
  <si>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</si>
  <si>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</si>
  <si>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</si>
  <si>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</si>
  <si>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</si>
  <si>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</si>
  <si>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</si>
  <si>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</si>
  <si>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</si>
  <si>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</si>
  <si>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</si>
  <si>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</si>
  <si>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</si>
  <si>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</si>
  <si>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</si>
  <si>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</si>
  <si>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</si>
  <si>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</si>
  <si>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</si>
  <si>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</si>
  <si>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</si>
  <si>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</si>
  <si>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</si>
  <si>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</si>
  <si>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</si>
  <si>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</si>
  <si>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</si>
  <si>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</si>
  <si>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</si>
  <si>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</si>
  <si>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</si>
  <si>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</si>
  <si>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</si>
  <si>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</si>
  <si>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</si>
  <si>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</si>
  <si>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</si>
  <si>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</si>
  <si>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</si>
  <si>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</si>
  <si>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</si>
  <si>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</si>
  <si>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</si>
  <si>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</si>
  <si>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</si>
  <si>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</si>
  <si>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</si>
  <si>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</si>
  <si>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</si>
  <si>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</si>
  <si>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</si>
  <si>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</si>
  <si>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</si>
  <si>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</si>
  <si>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</si>
  <si>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</si>
  <si>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</si>
  <si>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</si>
  <si>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</si>
  <si>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</si>
  <si>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</si>
  <si>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Aportes BCR-Vehiculos</t>
  </si>
  <si>
    <t xml:space="preserve"> FONDO DE SANEAMIENTO Y FORTALECIMIENTO FINANCIERO</t>
  </si>
  <si>
    <t>Bienes Tangibles e Intangibles</t>
  </si>
  <si>
    <t>Pérdida Acumulada Ejercicios Anteriores</t>
  </si>
  <si>
    <t>Pérdida Acumulada de Ejercicios Anteriores</t>
  </si>
  <si>
    <t>PRUEBA</t>
  </si>
  <si>
    <t>Fondos ajenos en poder de FOSAFFI</t>
  </si>
  <si>
    <r>
      <t xml:space="preserve">                           Presidente                                                                                                       Contador                 </t>
    </r>
    <r>
      <rPr>
        <sz val="12"/>
        <color theme="0"/>
        <rFont val="Calibri"/>
        <family val="2"/>
      </rPr>
      <t xml:space="preserve">           Auditoria Externa</t>
    </r>
  </si>
  <si>
    <r>
      <t xml:space="preserve">                                  Presidente                                                                                                                                               Contador                                              </t>
    </r>
    <r>
      <rPr>
        <sz val="12"/>
        <color theme="0"/>
        <rFont val="Calibri"/>
        <family val="2"/>
      </rPr>
      <t xml:space="preserve">   Auditoría Externa</t>
    </r>
  </si>
  <si>
    <r>
      <t xml:space="preserve">INGRESOS DE OPERACIÓN </t>
    </r>
    <r>
      <rPr>
        <b/>
        <sz val="12"/>
        <color theme="0"/>
        <rFont val="Calibri"/>
        <family val="2"/>
      </rPr>
      <t xml:space="preserve"> (nota 14)</t>
    </r>
  </si>
  <si>
    <r>
      <t xml:space="preserve">INGRESOS NO DE OPERACIÓN </t>
    </r>
    <r>
      <rPr>
        <b/>
        <sz val="12"/>
        <color theme="0"/>
        <rFont val="Calibri"/>
        <family val="2"/>
      </rPr>
      <t>(nota 15)</t>
    </r>
  </si>
  <si>
    <r>
      <t xml:space="preserve">Gastos de Funcionamiento  </t>
    </r>
    <r>
      <rPr>
        <sz val="12"/>
        <color theme="0"/>
        <rFont val="Calibri"/>
        <family val="2"/>
      </rPr>
      <t>(nota 16)</t>
    </r>
  </si>
  <si>
    <r>
      <t xml:space="preserve">Gastos de  Activos Extraordinarios </t>
    </r>
    <r>
      <rPr>
        <sz val="12"/>
        <color theme="0"/>
        <rFont val="Calibri"/>
        <family val="2"/>
      </rPr>
      <t xml:space="preserve"> (nota 17)</t>
    </r>
  </si>
  <si>
    <r>
      <t xml:space="preserve">Gestión de Recuperación y Comercialización </t>
    </r>
    <r>
      <rPr>
        <sz val="12"/>
        <color theme="0"/>
        <rFont val="Calibri"/>
        <family val="2"/>
      </rPr>
      <t>(nota 18)</t>
    </r>
  </si>
  <si>
    <r>
      <t xml:space="preserve">Gastos por Constitución de Reservas </t>
    </r>
    <r>
      <rPr>
        <sz val="12"/>
        <color theme="0"/>
        <rFont val="Calibri"/>
        <family val="2"/>
      </rPr>
      <t>(nota 19)</t>
    </r>
  </si>
  <si>
    <r>
      <t xml:space="preserve">Efectivo y Equivalentes </t>
    </r>
    <r>
      <rPr>
        <sz val="10.5"/>
        <color theme="0"/>
        <rFont val="Calibri"/>
        <family val="2"/>
      </rPr>
      <t xml:space="preserve"> (nota 4)</t>
    </r>
  </si>
  <si>
    <r>
      <t xml:space="preserve">Inversiones Financieras  </t>
    </r>
    <r>
      <rPr>
        <sz val="10.5"/>
        <color theme="0"/>
        <rFont val="Calibri"/>
        <family val="2"/>
      </rPr>
      <t>(nota 5)</t>
    </r>
  </si>
  <si>
    <r>
      <t xml:space="preserve">Cartera de Préstamos - netos  </t>
    </r>
    <r>
      <rPr>
        <sz val="10.5"/>
        <color theme="0"/>
        <rFont val="Calibri"/>
        <family val="2"/>
      </rPr>
      <t>(nota 6)</t>
    </r>
  </si>
  <si>
    <r>
      <t xml:space="preserve">Activos extraordinarios - neto  </t>
    </r>
    <r>
      <rPr>
        <sz val="10.5"/>
        <color theme="0"/>
        <rFont val="Calibri"/>
        <family val="2"/>
      </rPr>
      <t xml:space="preserve"> (nota 7)</t>
    </r>
  </si>
  <si>
    <r>
      <t xml:space="preserve">Otros Activos </t>
    </r>
    <r>
      <rPr>
        <sz val="10.5"/>
        <color theme="0"/>
        <rFont val="Calibri"/>
        <family val="2"/>
      </rPr>
      <t xml:space="preserve"> (nota 8)</t>
    </r>
  </si>
  <si>
    <r>
      <t xml:space="preserve">Propiedad, Planta y Equipo - neto </t>
    </r>
    <r>
      <rPr>
        <sz val="10.5"/>
        <color theme="0"/>
        <rFont val="Calibri"/>
        <family val="2"/>
      </rPr>
      <t xml:space="preserve"> (nota 9)</t>
    </r>
  </si>
  <si>
    <r>
      <t xml:space="preserve">Cuentas por pagar </t>
    </r>
    <r>
      <rPr>
        <sz val="10.5"/>
        <color theme="0"/>
        <rFont val="Calibri"/>
        <family val="2"/>
      </rPr>
      <t>(nota 10)</t>
    </r>
  </si>
  <si>
    <r>
      <t>Obligaciones con Banco Central de Reserva</t>
    </r>
    <r>
      <rPr>
        <sz val="10.5"/>
        <color theme="0"/>
        <rFont val="Calibri"/>
        <family val="2"/>
      </rPr>
      <t xml:space="preserve"> (nota 11)</t>
    </r>
  </si>
  <si>
    <r>
      <t>Otros Pasivos</t>
    </r>
    <r>
      <rPr>
        <sz val="10.5"/>
        <color theme="0"/>
        <rFont val="Calibri"/>
        <family val="2"/>
      </rPr>
      <t xml:space="preserve"> (nota 12)</t>
    </r>
  </si>
  <si>
    <r>
      <t xml:space="preserve">Patrimonio </t>
    </r>
    <r>
      <rPr>
        <b/>
        <u/>
        <sz val="10.5"/>
        <color theme="0"/>
        <rFont val="Calibri"/>
        <family val="2"/>
      </rPr>
      <t>(nota 13)</t>
    </r>
  </si>
  <si>
    <r>
      <t xml:space="preserve">             Presidente                                                                                                                                        Contador                                 </t>
    </r>
    <r>
      <rPr>
        <sz val="11"/>
        <color theme="0" tint="-4.9989318521683403E-2"/>
        <rFont val="Calibri"/>
        <family val="2"/>
      </rPr>
      <t xml:space="preserve"> Auditoría Externa</t>
    </r>
  </si>
  <si>
    <t>A</t>
  </si>
  <si>
    <t>B</t>
  </si>
  <si>
    <t>A-B</t>
  </si>
  <si>
    <t>Utilidad (Perdida) del Ejercicio</t>
  </si>
  <si>
    <t>mayo 2022</t>
  </si>
  <si>
    <t>Utilidad del Ejercicio</t>
  </si>
  <si>
    <t>UTILIDAD DEL EJERCICIO</t>
  </si>
  <si>
    <t>junio 2022</t>
  </si>
  <si>
    <t>Pérdida por Aplicación de Decretos</t>
  </si>
  <si>
    <t>Estado de Resultados del  01 de enero al 30 de junio de 2022</t>
  </si>
  <si>
    <t>Balance General al 30 de junio de 2022</t>
  </si>
  <si>
    <t>Al 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</si>
</sst>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  <font>
      <b/>
      <sz val="14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0.5"/>
      <color theme="0"/>
      <name val="Calibri"/>
      <family val="2"/>
    </font>
    <font>
      <b/>
      <u/>
      <sz val="10.5"/>
      <color theme="0"/>
      <name val="Calibri"/>
      <family val="2"/>
    </font>
    <font>
      <sz val="11"/>
      <color theme="0" tint="-4.9989318521683403E-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4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4" fontId="12" fillId="0" borderId="0" xfId="0" applyNumberFormat="1" applyFont="1"/>
    <xf numFmtId="167" fontId="17" fillId="0" borderId="19" xfId="0" applyNumberFormat="1" applyFont="1" applyBorder="1"/>
    <xf numFmtId="164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48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0" fontId="17" fillId="0" borderId="0" xfId="0" applyFont="1" applyAlignment="1">
      <alignment horizontal="left"/>
    </xf>
    <xf numFmtId="167" fontId="17" fillId="0" borderId="50" xfId="0" applyNumberFormat="1" applyFont="1" applyBorder="1"/>
    <xf numFmtId="0" fontId="15" fillId="0" borderId="52" xfId="0" applyFont="1" applyBorder="1"/>
    <xf numFmtId="0" fontId="15" fillId="0" borderId="54" xfId="0" applyFont="1" applyBorder="1"/>
    <xf numFmtId="167" fontId="15" fillId="0" borderId="55" xfId="0" applyNumberFormat="1" applyFont="1" applyBorder="1"/>
    <xf numFmtId="0" fontId="15" fillId="0" borderId="12" xfId="0" applyFont="1" applyBorder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7" fillId="0" borderId="61" xfId="0" applyNumberFormat="1" applyFont="1" applyBorder="1"/>
    <xf numFmtId="0" fontId="17" fillId="0" borderId="14" xfId="0" applyFont="1" applyBorder="1"/>
    <xf numFmtId="164" fontId="17" fillId="0" borderId="0" xfId="0" applyNumberFormat="1" applyFont="1"/>
    <xf numFmtId="0" fontId="25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left"/>
    </xf>
    <xf numFmtId="166" fontId="16" fillId="2" borderId="0" xfId="1" applyNumberFormat="1" applyFont="1" applyFill="1" applyAlignment="1">
      <alignment horizontal="left"/>
    </xf>
    <xf numFmtId="166" fontId="13" fillId="2" borderId="4" xfId="0" applyNumberFormat="1" applyFont="1" applyFill="1" applyBorder="1" applyAlignment="1">
      <alignment horizontal="left"/>
    </xf>
    <xf numFmtId="166" fontId="26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65" xfId="0" applyNumberFormat="1" applyFont="1" applyBorder="1"/>
    <xf numFmtId="167" fontId="15" fillId="0" borderId="33" xfId="0" applyNumberFormat="1" applyFont="1" applyBorder="1"/>
    <xf numFmtId="0" fontId="12" fillId="0" borderId="0" xfId="0" applyFont="1" applyAlignment="1">
      <alignment horizontal="right"/>
    </xf>
    <xf numFmtId="0" fontId="15" fillId="0" borderId="49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167" fontId="15" fillId="0" borderId="64" xfId="0" applyNumberFormat="1" applyFont="1" applyBorder="1"/>
    <xf numFmtId="0" fontId="15" fillId="0" borderId="5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58" xfId="0" applyFont="1" applyBorder="1"/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64" fontId="28" fillId="0" borderId="14" xfId="1" applyFont="1" applyBorder="1" applyAlignment="1">
      <alignment horizontal="left"/>
    </xf>
    <xf numFmtId="164" fontId="31" fillId="0" borderId="14" xfId="1" applyFont="1" applyBorder="1"/>
    <xf numFmtId="164" fontId="33" fillId="0" borderId="15" xfId="1" applyFont="1" applyBorder="1" applyAlignment="1">
      <alignment horizontal="left"/>
    </xf>
    <xf numFmtId="164" fontId="28" fillId="0" borderId="14" xfId="1" applyFont="1" applyBorder="1"/>
    <xf numFmtId="164" fontId="33" fillId="0" borderId="14" xfId="1" applyFont="1" applyBorder="1" applyAlignment="1">
      <alignment horizontal="left"/>
    </xf>
    <xf numFmtId="164" fontId="33" fillId="0" borderId="14" xfId="1" applyFont="1" applyBorder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8" fillId="0" borderId="0" xfId="1" applyFont="1" applyBorder="1" applyAlignment="1">
      <alignment horizontal="left"/>
    </xf>
    <xf numFmtId="164" fontId="33" fillId="0" borderId="0" xfId="1" applyFont="1" applyBorder="1" applyAlignment="1">
      <alignment horizontal="left"/>
    </xf>
    <xf numFmtId="164" fontId="28" fillId="0" borderId="0" xfId="1" applyFont="1" applyBorder="1"/>
    <xf numFmtId="164" fontId="31" fillId="0" borderId="0" xfId="1" applyFont="1" applyBorder="1"/>
    <xf numFmtId="164" fontId="33" fillId="0" borderId="0" xfId="1" applyFont="1" applyBorder="1" applyAlignment="1">
      <alignment horizontal="right"/>
    </xf>
    <xf numFmtId="0" fontId="12" fillId="0" borderId="0" xfId="0" applyFont="1" applyBorder="1"/>
    <xf numFmtId="167" fontId="17" fillId="0" borderId="68" xfId="0" applyNumberFormat="1" applyFont="1" applyBorder="1"/>
    <xf numFmtId="167" fontId="15" fillId="0" borderId="34" xfId="0" applyNumberFormat="1" applyFont="1" applyBorder="1"/>
    <xf numFmtId="167" fontId="14" fillId="0" borderId="69" xfId="0" applyNumberFormat="1" applyFont="1" applyBorder="1" applyAlignment="1">
      <alignment horizontal="centerContinuous" vertical="center"/>
    </xf>
    <xf numFmtId="167" fontId="15" fillId="0" borderId="72" xfId="0" applyNumberFormat="1" applyFont="1" applyBorder="1"/>
    <xf numFmtId="167" fontId="17" fillId="0" borderId="71" xfId="0" applyNumberFormat="1" applyFont="1" applyBorder="1"/>
    <xf numFmtId="167" fontId="18" fillId="0" borderId="67" xfId="0" applyNumberFormat="1" applyFont="1" applyBorder="1"/>
    <xf numFmtId="43" fontId="12" fillId="0" borderId="0" xfId="0" applyNumberFormat="1" applyFont="1"/>
    <xf numFmtId="0" fontId="13" fillId="2" borderId="0" xfId="0" applyFont="1" applyFill="1" applyBorder="1" applyAlignment="1">
      <alignment horizontal="left"/>
    </xf>
    <xf numFmtId="166" fontId="13" fillId="2" borderId="0" xfId="1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8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28" fillId="0" borderId="0" xfId="1" applyFont="1" applyBorder="1" applyAlignment="1">
      <alignment horizontal="right"/>
    </xf>
    <xf numFmtId="166" fontId="13" fillId="2" borderId="7" xfId="1" applyNumberFormat="1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166" fontId="13" fillId="2" borderId="4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/>
    </xf>
    <xf numFmtId="166" fontId="13" fillId="2" borderId="8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15" fillId="0" borderId="26" xfId="0" applyNumberFormat="1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0" fontId="15" fillId="0" borderId="73" xfId="0" applyFont="1" applyBorder="1"/>
    <xf numFmtId="167" fontId="15" fillId="0" borderId="75" xfId="0" applyNumberFormat="1" applyFont="1" applyBorder="1"/>
    <xf numFmtId="9" fontId="31" fillId="0" borderId="13" xfId="2" applyFont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52" xfId="0" applyFont="1" applyBorder="1" applyAlignment="1">
      <alignment vertical="center"/>
    </xf>
    <xf numFmtId="167" fontId="15" fillId="0" borderId="74" xfId="0" applyNumberFormat="1" applyFont="1" applyBorder="1" applyAlignment="1">
      <alignment vertical="center"/>
    </xf>
    <xf numFmtId="167" fontId="15" fillId="0" borderId="64" xfId="0" applyNumberFormat="1" applyFont="1" applyBorder="1" applyAlignment="1">
      <alignment vertical="center"/>
    </xf>
    <xf numFmtId="0" fontId="15" fillId="0" borderId="6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7" fontId="15" fillId="0" borderId="50" xfId="0" applyNumberFormat="1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167" fontId="17" fillId="0" borderId="36" xfId="0" applyNumberFormat="1" applyFont="1" applyBorder="1"/>
    <xf numFmtId="167" fontId="17" fillId="0" borderId="50" xfId="0" applyNumberFormat="1" applyFont="1" applyBorder="1"/>
    <xf numFmtId="167" fontId="17" fillId="0" borderId="22" xfId="0" applyNumberFormat="1" applyFont="1" applyBorder="1" applyAlignment="1">
      <alignment horizontal="right"/>
    </xf>
    <xf numFmtId="167" fontId="17" fillId="0" borderId="36" xfId="0" applyNumberFormat="1" applyFont="1" applyBorder="1" applyAlignment="1">
      <alignment horizontal="right"/>
    </xf>
    <xf numFmtId="167" fontId="17" fillId="0" borderId="29" xfId="0" applyNumberFormat="1" applyFont="1" applyBorder="1" applyAlignment="1">
      <alignment horizontal="right"/>
    </xf>
    <xf numFmtId="167" fontId="17" fillId="0" borderId="31" xfId="0" applyNumberFormat="1" applyFont="1" applyBorder="1" applyAlignment="1">
      <alignment horizontal="right"/>
    </xf>
    <xf numFmtId="167" fontId="23" fillId="0" borderId="27" xfId="0" applyNumberFormat="1" applyFont="1" applyBorder="1" applyAlignment="1">
      <alignment horizontal="right"/>
    </xf>
    <xf numFmtId="167" fontId="17" fillId="0" borderId="19" xfId="0" applyNumberFormat="1" applyFont="1" applyBorder="1" applyAlignment="1">
      <alignment horizontal="right"/>
    </xf>
    <xf numFmtId="167" fontId="17" fillId="0" borderId="33" xfId="0" applyNumberFormat="1" applyFont="1" applyBorder="1"/>
    <xf numFmtId="167" fontId="17" fillId="0" borderId="37" xfId="0" applyNumberFormat="1" applyFont="1" applyBorder="1"/>
    <xf numFmtId="167" fontId="17" fillId="0" borderId="38" xfId="0" applyNumberFormat="1" applyFont="1" applyBorder="1"/>
    <xf numFmtId="167" fontId="17" fillId="0" borderId="16" xfId="0" applyNumberFormat="1" applyFont="1" applyBorder="1"/>
    <xf numFmtId="167" fontId="17" fillId="0" borderId="12" xfId="0" applyNumberFormat="1" applyFont="1" applyBorder="1"/>
    <xf numFmtId="167" fontId="17" fillId="0" borderId="45" xfId="0" applyNumberFormat="1" applyFont="1" applyBorder="1"/>
    <xf numFmtId="167" fontId="17" fillId="0" borderId="31" xfId="0" applyNumberFormat="1" applyFont="1" applyBorder="1"/>
    <xf numFmtId="167" fontId="17" fillId="0" borderId="19" xfId="0" applyNumberFormat="1" applyFont="1" applyBorder="1"/>
    <xf numFmtId="167" fontId="17" fillId="0" borderId="22" xfId="0" applyNumberFormat="1" applyFont="1" applyBorder="1"/>
    <xf numFmtId="167" fontId="35" fillId="0" borderId="0" xfId="0" applyNumberFormat="1" applyFont="1"/>
    <xf numFmtId="167" fontId="15" fillId="0" borderId="77" xfId="0" applyNumberFormat="1" applyFont="1" applyBorder="1"/>
    <xf numFmtId="0" fontId="28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167" fontId="15" fillId="0" borderId="36" xfId="0" applyNumberFormat="1" applyFont="1" applyBorder="1" applyAlignment="1">
      <alignment horizontal="center" vertical="center"/>
    </xf>
    <xf numFmtId="167" fontId="15" fillId="4" borderId="29" xfId="0" applyNumberFormat="1" applyFont="1" applyFill="1" applyBorder="1" applyAlignment="1">
      <alignment horizontal="center" vertical="center"/>
    </xf>
    <xf numFmtId="167" fontId="15" fillId="4" borderId="50" xfId="0" applyNumberFormat="1" applyFont="1" applyFill="1" applyBorder="1" applyAlignment="1">
      <alignment vertical="center"/>
    </xf>
    <xf numFmtId="167" fontId="17" fillId="4" borderId="29" xfId="0" applyNumberFormat="1" applyFont="1" applyFill="1" applyBorder="1"/>
    <xf numFmtId="167" fontId="17" fillId="4" borderId="32" xfId="0" applyNumberFormat="1" applyFont="1" applyFill="1" applyBorder="1"/>
    <xf numFmtId="167" fontId="15" fillId="4" borderId="29" xfId="0" applyNumberFormat="1" applyFont="1" applyFill="1" applyBorder="1"/>
    <xf numFmtId="167" fontId="15" fillId="4" borderId="32" xfId="0" applyNumberFormat="1" applyFont="1" applyFill="1" applyBorder="1"/>
    <xf numFmtId="167" fontId="15" fillId="4" borderId="63" xfId="0" applyNumberFormat="1" applyFont="1" applyFill="1" applyBorder="1" applyAlignment="1">
      <alignment vertical="center"/>
    </xf>
    <xf numFmtId="167" fontId="15" fillId="4" borderId="0" xfId="0" applyNumberFormat="1" applyFont="1" applyFill="1"/>
    <xf numFmtId="167" fontId="15" fillId="4" borderId="56" xfId="0" applyNumberFormat="1" applyFont="1" applyFill="1" applyBorder="1"/>
    <xf numFmtId="167" fontId="17" fillId="4" borderId="62" xfId="0" applyNumberFormat="1" applyFont="1" applyFill="1" applyBorder="1"/>
    <xf numFmtId="167" fontId="17" fillId="4" borderId="40" xfId="0" applyNumberFormat="1" applyFont="1" applyFill="1" applyBorder="1"/>
    <xf numFmtId="167" fontId="15" fillId="4" borderId="66" xfId="0" applyNumberFormat="1" applyFont="1" applyFill="1" applyBorder="1"/>
    <xf numFmtId="167" fontId="15" fillId="4" borderId="63" xfId="0" applyNumberFormat="1" applyFont="1" applyFill="1" applyBorder="1"/>
    <xf numFmtId="167" fontId="15" fillId="4" borderId="65" xfId="0" applyNumberFormat="1" applyFont="1" applyFill="1" applyBorder="1"/>
    <xf numFmtId="167" fontId="15" fillId="4" borderId="76" xfId="0" applyNumberFormat="1" applyFont="1" applyFill="1" applyBorder="1"/>
    <xf numFmtId="167" fontId="15" fillId="4" borderId="64" xfId="0" applyNumberFormat="1" applyFont="1" applyFill="1" applyBorder="1" applyAlignment="1">
      <alignment vertical="center"/>
    </xf>
    <xf numFmtId="167" fontId="17" fillId="4" borderId="0" xfId="0" applyNumberFormat="1" applyFont="1" applyFill="1"/>
    <xf numFmtId="0" fontId="13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1" fillId="0" borderId="0" xfId="1" applyFont="1" applyFill="1" applyBorder="1"/>
    <xf numFmtId="164" fontId="31" fillId="0" borderId="14" xfId="1" applyFont="1" applyFill="1" applyBorder="1"/>
    <xf numFmtId="164" fontId="28" fillId="0" borderId="0" xfId="1" applyFont="1" applyFill="1" applyBorder="1"/>
    <xf numFmtId="164" fontId="33" fillId="0" borderId="15" xfId="1" applyFont="1" applyFill="1" applyBorder="1" applyAlignment="1">
      <alignment horizontal="left"/>
    </xf>
    <xf numFmtId="0" fontId="28" fillId="0" borderId="0" xfId="0" applyFont="1" applyFill="1" applyBorder="1"/>
    <xf numFmtId="164" fontId="33" fillId="0" borderId="14" xfId="1" applyFont="1" applyFill="1" applyBorder="1" applyAlignment="1">
      <alignment horizontal="left"/>
    </xf>
    <xf numFmtId="164" fontId="33" fillId="0" borderId="14" xfId="1" applyFont="1" applyFill="1" applyBorder="1" applyAlignment="1">
      <alignment horizontal="right"/>
    </xf>
    <xf numFmtId="164" fontId="28" fillId="0" borderId="0" xfId="1" applyFont="1" applyFill="1" applyBorder="1" applyAlignment="1">
      <alignment horizontal="right"/>
    </xf>
    <xf numFmtId="0" fontId="28" fillId="0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2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70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15" fillId="4" borderId="38" xfId="0" applyNumberFormat="1" applyFont="1" applyFill="1" applyBorder="1" applyAlignment="1">
      <alignment horizontal="center" vertical="center" wrapText="1"/>
    </xf>
    <xf numFmtId="49" fontId="15" fillId="4" borderId="36" xfId="0" applyNumberFormat="1" applyFont="1" applyFill="1" applyBorder="1" applyAlignment="1">
      <alignment horizontal="center" vertical="center" wrapText="1"/>
    </xf>
    <xf numFmtId="49" fontId="15" fillId="4" borderId="37" xfId="0" applyNumberFormat="1" applyFont="1" applyFill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57580</xdr:colOff>
      <xdr:row>1</xdr:row>
      <xdr:rowOff>105062</xdr:rowOff>
    </xdr:from>
    <xdr:to>
      <xdr:col>6</xdr:col>
      <xdr:colOff>1116440</xdr:colOff>
      <xdr:row>4</xdr:row>
      <xdr:rowOff>436705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87466" y="295562"/>
          <a:ext cx="1413883" cy="773257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48688</xdr:colOff>
      <xdr:row>3</xdr:row>
      <xdr:rowOff>72489</xdr:rowOff>
    </xdr:from>
    <xdr:to>
      <xdr:col>4</xdr:col>
      <xdr:colOff>1476375</xdr:colOff>
      <xdr:row>5</xdr:row>
      <xdr:rowOff>142876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198367" y="562346"/>
          <a:ext cx="1713437" cy="873209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W74"/>
  <sheetViews>
    <sheetView showGridLines="0" topLeftCell="C40" zoomScale="110" zoomScaleNormal="110" zoomScaleSheetLayoutView="75" workbookViewId="0">
      <selection activeCell="C13" sqref="C13"/>
    </sheetView>
  </sheetViews>
  <sheetFormatPr baseColWidth="10" defaultColWidth="9.140625" defaultRowHeight="15" x14ac:dyDescent="0.25"/>
  <cols>
    <col min="1" max="1" width="1.42578125" style="143" customWidth="1"/>
    <col min="2" max="2" width="0.5703125" style="143" customWidth="1"/>
    <col min="3" max="3" width="2.5703125" style="143" customWidth="1"/>
    <col min="4" max="4" width="0.5703125" style="143" customWidth="1"/>
    <col min="5" max="5" width="0.85546875" style="144" customWidth="1"/>
    <col min="6" max="6" width="1.28515625" style="144" customWidth="1"/>
    <col min="7" max="7" width="37.85546875" style="144" customWidth="1"/>
    <col min="8" max="8" width="3.5703125" style="144" customWidth="1"/>
    <col min="9" max="9" width="16.28515625" style="144" customWidth="1"/>
    <col min="10" max="10" width="1.42578125" style="144" customWidth="1"/>
    <col min="11" max="11" width="2.42578125" style="144" customWidth="1"/>
    <col min="12" max="12" width="16.42578125" style="144" customWidth="1"/>
    <col min="13" max="13" width="0.7109375" style="144" customWidth="1"/>
    <col min="14" max="14" width="14.5703125" style="279" customWidth="1"/>
    <col min="15" max="15" width="1.140625" style="144" customWidth="1"/>
    <col min="16" max="16" width="0.85546875" style="144" customWidth="1"/>
    <col min="17" max="17" width="2.42578125" style="145" customWidth="1"/>
    <col min="18" max="18" width="9.28515625" style="145" bestFit="1" customWidth="1"/>
    <col min="19" max="19" width="11.42578125" style="145" bestFit="1" customWidth="1"/>
    <col min="20" max="20" width="9.28515625" style="145" bestFit="1" customWidth="1"/>
    <col min="21" max="21" width="9.28515625" style="146" bestFit="1" customWidth="1"/>
    <col min="22" max="16384" width="9.140625" style="143"/>
  </cols>
  <sheetData>
    <row r="2" spans="3:23" ht="13.5" customHeight="1" thickBot="1" x14ac:dyDescent="0.3"/>
    <row r="3" spans="3:23" ht="6" customHeight="1" x14ac:dyDescent="0.25">
      <c r="C3" s="147"/>
      <c r="D3" s="148"/>
      <c r="E3" s="149"/>
      <c r="F3" s="149"/>
      <c r="G3" s="149"/>
      <c r="H3" s="149"/>
      <c r="I3" s="149"/>
      <c r="J3" s="149"/>
      <c r="K3" s="149"/>
      <c r="L3" s="150"/>
      <c r="M3" s="150"/>
      <c r="N3" s="280"/>
      <c r="O3" s="150"/>
      <c r="P3" s="149"/>
      <c r="Q3" s="213"/>
    </row>
    <row r="4" spans="3:23" x14ac:dyDescent="0.25">
      <c r="C4" s="151"/>
      <c r="D4" s="214"/>
      <c r="E4" s="201"/>
      <c r="F4" s="201"/>
      <c r="G4" s="201"/>
      <c r="H4" s="201"/>
      <c r="I4" s="201"/>
      <c r="J4" s="201"/>
      <c r="K4" s="201"/>
      <c r="L4" s="215"/>
      <c r="M4" s="215"/>
      <c r="N4" s="281"/>
      <c r="O4" s="215"/>
      <c r="P4" s="201"/>
      <c r="Q4" s="216"/>
    </row>
    <row r="5" spans="3:23" ht="41.1" customHeight="1" x14ac:dyDescent="0.3">
      <c r="C5" s="151"/>
      <c r="D5" s="214"/>
      <c r="E5" s="300" t="s">
        <v>120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201"/>
      <c r="Q5" s="216"/>
    </row>
    <row r="6" spans="3:23" ht="4.5" customHeight="1" x14ac:dyDescent="0.25">
      <c r="C6" s="151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82"/>
      <c r="O6" s="214"/>
      <c r="P6" s="201"/>
      <c r="Q6" s="216"/>
    </row>
    <row r="7" spans="3:23" ht="18.75" customHeight="1" x14ac:dyDescent="0.3">
      <c r="C7" s="151"/>
      <c r="D7" s="214"/>
      <c r="E7" s="300" t="s">
        <v>87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01"/>
      <c r="Q7" s="216"/>
    </row>
    <row r="8" spans="3:23" ht="5.25" customHeight="1" x14ac:dyDescent="0.25">
      <c r="C8" s="151"/>
      <c r="D8" s="214"/>
      <c r="E8" s="220"/>
      <c r="F8" s="220"/>
      <c r="G8" s="220"/>
      <c r="H8" s="220"/>
      <c r="I8" s="220"/>
      <c r="J8" s="220"/>
      <c r="K8" s="220"/>
      <c r="L8" s="220"/>
      <c r="M8" s="220"/>
      <c r="N8" s="283"/>
      <c r="O8" s="220"/>
      <c r="P8" s="201"/>
      <c r="Q8" s="216"/>
    </row>
    <row r="9" spans="3:23" x14ac:dyDescent="0.25">
      <c r="C9" s="151"/>
      <c r="D9" s="214"/>
      <c r="E9" s="301" t="s">
        <v>156</v>
      </c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201"/>
      <c r="Q9" s="216"/>
    </row>
    <row r="10" spans="3:23" ht="5.25" customHeight="1" x14ac:dyDescent="0.25">
      <c r="C10" s="151"/>
      <c r="D10" s="214"/>
      <c r="E10" s="220"/>
      <c r="F10" s="220"/>
      <c r="G10" s="220"/>
      <c r="H10" s="220"/>
      <c r="I10" s="220"/>
      <c r="J10" s="220"/>
      <c r="K10" s="220"/>
      <c r="L10" s="220"/>
      <c r="M10" s="220"/>
      <c r="N10" s="283"/>
      <c r="O10" s="220"/>
      <c r="P10" s="201"/>
      <c r="Q10" s="216"/>
    </row>
    <row r="11" spans="3:23" x14ac:dyDescent="0.25">
      <c r="C11" s="151"/>
      <c r="D11" s="214"/>
      <c r="E11" s="302" t="s">
        <v>2</v>
      </c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201"/>
      <c r="Q11" s="216"/>
    </row>
    <row r="12" spans="3:23" ht="4.5" customHeight="1" x14ac:dyDescent="0.25">
      <c r="C12" s="151"/>
      <c r="D12" s="174"/>
      <c r="E12" s="175"/>
      <c r="F12" s="175"/>
      <c r="G12" s="175"/>
      <c r="H12" s="175"/>
      <c r="I12" s="175"/>
      <c r="J12" s="175"/>
      <c r="K12" s="175"/>
      <c r="L12" s="175"/>
      <c r="M12" s="175"/>
      <c r="N12" s="284"/>
      <c r="O12" s="175"/>
      <c r="P12" s="203"/>
      <c r="Q12" s="216"/>
    </row>
    <row r="13" spans="3:23" x14ac:dyDescent="0.25">
      <c r="C13" s="151"/>
      <c r="D13" s="176"/>
      <c r="E13" s="221"/>
      <c r="F13" s="221"/>
      <c r="G13" s="229" t="s">
        <v>1</v>
      </c>
      <c r="H13" s="221"/>
      <c r="I13" s="228" t="str">
        <f>+'Balance-Anexo1A'!F8</f>
        <v>junio 2022</v>
      </c>
      <c r="J13" s="205"/>
      <c r="K13" s="221"/>
      <c r="L13" s="228" t="str">
        <f>+'Balance-Anexo1A'!G8</f>
        <v>mayo 2022</v>
      </c>
      <c r="M13" s="205"/>
      <c r="N13" s="285" t="s">
        <v>107</v>
      </c>
      <c r="O13" s="205"/>
      <c r="P13" s="177"/>
      <c r="Q13" s="152"/>
      <c r="R13" s="144"/>
      <c r="U13" s="145"/>
      <c r="V13" s="145"/>
      <c r="W13" s="146"/>
    </row>
    <row r="14" spans="3:23" x14ac:dyDescent="0.25">
      <c r="C14" s="151"/>
      <c r="D14" s="176"/>
      <c r="E14" s="258"/>
      <c r="F14" s="258"/>
      <c r="G14" s="229"/>
      <c r="H14" s="258"/>
      <c r="I14" s="259" t="s">
        <v>145</v>
      </c>
      <c r="J14" s="205"/>
      <c r="K14" s="258"/>
      <c r="L14" s="259" t="s">
        <v>146</v>
      </c>
      <c r="M14" s="260"/>
      <c r="N14" s="286" t="s">
        <v>147</v>
      </c>
      <c r="O14" s="205"/>
      <c r="P14" s="177"/>
      <c r="Q14" s="152"/>
      <c r="R14" s="144"/>
      <c r="U14" s="145"/>
      <c r="V14" s="145"/>
      <c r="W14" s="146"/>
    </row>
    <row r="15" spans="3:23" ht="19.5" customHeight="1" x14ac:dyDescent="0.25">
      <c r="C15" s="151"/>
      <c r="D15" s="176"/>
      <c r="E15" s="221"/>
      <c r="F15" s="206" t="s">
        <v>134</v>
      </c>
      <c r="G15" s="206"/>
      <c r="H15" s="206"/>
      <c r="I15" s="191">
        <f>+'Balance-Anexo1A'!F10</f>
        <v>744013.82</v>
      </c>
      <c r="J15" s="191"/>
      <c r="K15" s="206"/>
      <c r="L15" s="191">
        <f>+'Balance-Anexo1A'!G10</f>
        <v>853929.94</v>
      </c>
      <c r="M15" s="191"/>
      <c r="N15" s="287">
        <f t="shared" ref="N15:N20" si="0">+I15-L15</f>
        <v>-109916.12</v>
      </c>
      <c r="O15" s="191"/>
      <c r="P15" s="226"/>
      <c r="Q15" s="152"/>
      <c r="R15" s="144"/>
      <c r="U15" s="145"/>
      <c r="V15" s="145"/>
      <c r="W15" s="146"/>
    </row>
    <row r="16" spans="3:23" ht="19.5" customHeight="1" x14ac:dyDescent="0.25">
      <c r="C16" s="151"/>
      <c r="D16" s="176"/>
      <c r="E16" s="221"/>
      <c r="F16" s="206" t="s">
        <v>135</v>
      </c>
      <c r="G16" s="206"/>
      <c r="H16" s="221"/>
      <c r="I16" s="191">
        <f>+'Balance-Anexo1A'!F16</f>
        <v>143772905.58000001</v>
      </c>
      <c r="J16" s="191"/>
      <c r="K16" s="188"/>
      <c r="L16" s="191">
        <f>+'Balance-Anexo1A'!G16</f>
        <v>143772905.58000001</v>
      </c>
      <c r="M16" s="191"/>
      <c r="N16" s="287">
        <f t="shared" si="0"/>
        <v>0</v>
      </c>
      <c r="O16" s="191"/>
      <c r="P16" s="226"/>
      <c r="Q16" s="152"/>
      <c r="R16" s="144"/>
      <c r="U16" s="145"/>
      <c r="V16" s="145"/>
      <c r="W16" s="146"/>
    </row>
    <row r="17" spans="3:23" ht="19.5" customHeight="1" x14ac:dyDescent="0.25">
      <c r="C17" s="151"/>
      <c r="D17" s="176"/>
      <c r="E17" s="221"/>
      <c r="F17" s="206" t="s">
        <v>136</v>
      </c>
      <c r="G17" s="206"/>
      <c r="H17" s="221"/>
      <c r="I17" s="191">
        <f>+'Balance-Anexo1A'!F24</f>
        <v>5538129.950000003</v>
      </c>
      <c r="J17" s="191"/>
      <c r="K17" s="188"/>
      <c r="L17" s="191">
        <f>+'Balance-Anexo1A'!G24</f>
        <v>5707592.2599999905</v>
      </c>
      <c r="M17" s="191"/>
      <c r="N17" s="287">
        <f t="shared" si="0"/>
        <v>-169462.30999998748</v>
      </c>
      <c r="O17" s="191"/>
      <c r="P17" s="226"/>
      <c r="Q17" s="152"/>
      <c r="R17" s="144"/>
      <c r="U17" s="145"/>
      <c r="V17" s="145"/>
      <c r="W17" s="146"/>
    </row>
    <row r="18" spans="3:23" ht="19.5" customHeight="1" x14ac:dyDescent="0.25">
      <c r="C18" s="151"/>
      <c r="D18" s="176"/>
      <c r="E18" s="221"/>
      <c r="F18" s="206" t="s">
        <v>137</v>
      </c>
      <c r="G18" s="206"/>
      <c r="H18" s="221"/>
      <c r="I18" s="191">
        <f>+'Balance-Anexo1A'!F47</f>
        <v>3429353.74</v>
      </c>
      <c r="J18" s="191"/>
      <c r="K18" s="188"/>
      <c r="L18" s="191">
        <f>+'Balance-Anexo1A'!G47</f>
        <v>3584823.4299999997</v>
      </c>
      <c r="M18" s="191"/>
      <c r="N18" s="287">
        <f t="shared" si="0"/>
        <v>-155469.68999999948</v>
      </c>
      <c r="O18" s="191"/>
      <c r="P18" s="226"/>
      <c r="Q18" s="152"/>
      <c r="R18" s="144"/>
      <c r="U18" s="145"/>
      <c r="V18" s="145"/>
      <c r="W18" s="146"/>
    </row>
    <row r="19" spans="3:23" ht="19.5" customHeight="1" x14ac:dyDescent="0.25">
      <c r="C19" s="151"/>
      <c r="D19" s="176"/>
      <c r="E19" s="206"/>
      <c r="F19" s="207" t="s">
        <v>138</v>
      </c>
      <c r="G19" s="206"/>
      <c r="H19" s="221"/>
      <c r="I19" s="188">
        <f>+'Balance-Anexo1A'!F53</f>
        <v>6355166.1100000003</v>
      </c>
      <c r="J19" s="188"/>
      <c r="K19" s="188"/>
      <c r="L19" s="188">
        <f>+'Balance-Anexo1A'!G53</f>
        <v>6589624.4500000002</v>
      </c>
      <c r="M19" s="188"/>
      <c r="N19" s="287">
        <f t="shared" si="0"/>
        <v>-234458.33999999985</v>
      </c>
      <c r="O19" s="191"/>
      <c r="P19" s="226"/>
      <c r="Q19" s="152"/>
      <c r="R19" s="144"/>
      <c r="U19" s="145"/>
      <c r="V19" s="145"/>
      <c r="W19" s="146"/>
    </row>
    <row r="20" spans="3:23" ht="19.5" customHeight="1" x14ac:dyDescent="0.25">
      <c r="C20" s="151"/>
      <c r="D20" s="176"/>
      <c r="E20" s="206"/>
      <c r="F20" s="206" t="s">
        <v>139</v>
      </c>
      <c r="G20" s="206"/>
      <c r="H20" s="221"/>
      <c r="I20" s="179">
        <f>+'Balance-Anexo1A'!F61</f>
        <v>50880.090000000026</v>
      </c>
      <c r="J20" s="188"/>
      <c r="K20" s="188"/>
      <c r="L20" s="179">
        <f>+'Balance-Anexo1A'!G61</f>
        <v>52852.469999999972</v>
      </c>
      <c r="M20" s="188"/>
      <c r="N20" s="288">
        <f t="shared" si="0"/>
        <v>-1972.3799999999464</v>
      </c>
      <c r="O20" s="191"/>
      <c r="P20" s="226"/>
      <c r="Q20" s="152"/>
      <c r="R20" s="144"/>
      <c r="U20" s="145"/>
      <c r="V20" s="145"/>
      <c r="W20" s="146"/>
    </row>
    <row r="21" spans="3:23" ht="5.25" hidden="1" customHeight="1" x14ac:dyDescent="0.25">
      <c r="C21" s="151"/>
      <c r="D21" s="176"/>
      <c r="E21" s="221"/>
      <c r="F21" s="206"/>
      <c r="G21" s="206"/>
      <c r="H21" s="221"/>
      <c r="I21" s="190"/>
      <c r="J21" s="190"/>
      <c r="K21" s="188"/>
      <c r="L21" s="190"/>
      <c r="M21" s="190"/>
      <c r="N21" s="289"/>
      <c r="O21" s="190"/>
      <c r="P21" s="177"/>
      <c r="Q21" s="152"/>
      <c r="R21" s="144"/>
      <c r="U21" s="153"/>
      <c r="V21" s="145"/>
      <c r="W21" s="146"/>
    </row>
    <row r="22" spans="3:23" ht="21" customHeight="1" thickBot="1" x14ac:dyDescent="0.3">
      <c r="C22" s="151"/>
      <c r="D22" s="176"/>
      <c r="E22" s="221"/>
      <c r="F22" s="221"/>
      <c r="G22" s="208" t="s">
        <v>88</v>
      </c>
      <c r="H22" s="208" t="s">
        <v>0</v>
      </c>
      <c r="I22" s="181">
        <f>SUM(I15:I20)</f>
        <v>159890449.29000005</v>
      </c>
      <c r="J22" s="189"/>
      <c r="K22" s="208" t="s">
        <v>0</v>
      </c>
      <c r="L22" s="181">
        <f>SUM(L15:L20)</f>
        <v>160561728.13</v>
      </c>
      <c r="M22" s="189"/>
      <c r="N22" s="290">
        <f>SUM(N15:N20)</f>
        <v>-671278.83999998681</v>
      </c>
      <c r="O22" s="189"/>
      <c r="P22" s="226"/>
      <c r="Q22" s="152"/>
      <c r="R22" s="144"/>
      <c r="U22" s="145"/>
      <c r="V22" s="145"/>
      <c r="W22" s="146"/>
    </row>
    <row r="23" spans="3:23" ht="8.25" customHeight="1" thickTop="1" x14ac:dyDescent="0.25">
      <c r="C23" s="151"/>
      <c r="D23" s="176"/>
      <c r="E23" s="206"/>
      <c r="F23" s="221"/>
      <c r="G23" s="221"/>
      <c r="H23" s="221"/>
      <c r="I23" s="207"/>
      <c r="J23" s="207"/>
      <c r="K23" s="221"/>
      <c r="L23" s="207"/>
      <c r="M23" s="207"/>
      <c r="N23" s="291"/>
      <c r="O23" s="207"/>
      <c r="P23" s="177"/>
      <c r="Q23" s="152"/>
      <c r="R23" s="144"/>
      <c r="U23" s="145"/>
      <c r="V23" s="145"/>
      <c r="W23" s="146"/>
    </row>
    <row r="24" spans="3:23" ht="12.75" customHeight="1" x14ac:dyDescent="0.25">
      <c r="C24" s="151"/>
      <c r="D24" s="176"/>
      <c r="E24" s="221"/>
      <c r="F24" s="208" t="s">
        <v>116</v>
      </c>
      <c r="G24" s="204"/>
      <c r="H24" s="221"/>
      <c r="I24" s="207"/>
      <c r="J24" s="207"/>
      <c r="K24" s="221"/>
      <c r="L24" s="207"/>
      <c r="M24" s="207"/>
      <c r="N24" s="291"/>
      <c r="O24" s="207"/>
      <c r="P24" s="177"/>
      <c r="Q24" s="152"/>
      <c r="R24" s="144"/>
      <c r="U24" s="145"/>
      <c r="V24" s="145"/>
      <c r="W24" s="146"/>
    </row>
    <row r="25" spans="3:23" ht="6" customHeight="1" x14ac:dyDescent="0.25">
      <c r="C25" s="151"/>
      <c r="D25" s="176"/>
      <c r="E25" s="206"/>
      <c r="F25" s="221"/>
      <c r="G25" s="221"/>
      <c r="H25" s="221"/>
      <c r="I25" s="207"/>
      <c r="J25" s="207"/>
      <c r="K25" s="221"/>
      <c r="L25" s="207"/>
      <c r="M25" s="207"/>
      <c r="N25" s="291"/>
      <c r="O25" s="207"/>
      <c r="P25" s="177"/>
      <c r="Q25" s="152"/>
      <c r="R25" s="144"/>
      <c r="U25" s="145"/>
      <c r="V25" s="145"/>
      <c r="W25" s="146"/>
    </row>
    <row r="26" spans="3:23" ht="14.25" customHeight="1" x14ac:dyDescent="0.25">
      <c r="C26" s="151"/>
      <c r="D26" s="176"/>
      <c r="E26" s="204" t="s">
        <v>117</v>
      </c>
      <c r="F26" s="209"/>
      <c r="G26" s="221"/>
      <c r="H26" s="221"/>
      <c r="I26" s="207"/>
      <c r="J26" s="207"/>
      <c r="K26" s="221"/>
      <c r="L26" s="207"/>
      <c r="M26" s="207"/>
      <c r="N26" s="291"/>
      <c r="O26" s="207"/>
      <c r="P26" s="177"/>
      <c r="Q26" s="152"/>
      <c r="R26" s="144"/>
      <c r="U26" s="145"/>
      <c r="V26" s="145"/>
      <c r="W26" s="146"/>
    </row>
    <row r="27" spans="3:23" ht="21" customHeight="1" x14ac:dyDescent="0.25">
      <c r="C27" s="151"/>
      <c r="D27" s="176"/>
      <c r="E27" s="206"/>
      <c r="F27" s="299" t="s">
        <v>140</v>
      </c>
      <c r="G27" s="299"/>
      <c r="H27" s="206"/>
      <c r="I27" s="191">
        <f>+'Balance-Anexo1A'!F69</f>
        <v>433729.85</v>
      </c>
      <c r="J27" s="191"/>
      <c r="K27" s="206"/>
      <c r="L27" s="191">
        <f>+'Balance-Anexo1A'!G69</f>
        <v>444203.66000000003</v>
      </c>
      <c r="M27" s="191"/>
      <c r="N27" s="287">
        <f>+I27-L27</f>
        <v>-10473.810000000056</v>
      </c>
      <c r="O27" s="191"/>
      <c r="P27" s="177"/>
      <c r="Q27" s="152"/>
      <c r="R27" s="144"/>
      <c r="U27" s="145"/>
      <c r="V27" s="145"/>
      <c r="W27" s="146"/>
    </row>
    <row r="28" spans="3:23" ht="21" customHeight="1" x14ac:dyDescent="0.25">
      <c r="C28" s="151"/>
      <c r="D28" s="176"/>
      <c r="E28" s="206"/>
      <c r="F28" s="221" t="s">
        <v>141</v>
      </c>
      <c r="G28" s="221"/>
      <c r="H28" s="221"/>
      <c r="I28" s="190">
        <f>+'Balance-Anexo1A'!F75</f>
        <v>106702243.75</v>
      </c>
      <c r="J28" s="207"/>
      <c r="K28" s="221"/>
      <c r="L28" s="190">
        <f>+'Balance-Anexo1A'!G75</f>
        <v>107153894.70999999</v>
      </c>
      <c r="M28" s="190"/>
      <c r="N28" s="287">
        <f>+I28-L28</f>
        <v>-451650.95999999344</v>
      </c>
      <c r="O28" s="191"/>
      <c r="P28" s="177"/>
      <c r="Q28" s="152"/>
      <c r="R28" s="144"/>
      <c r="U28" s="145"/>
      <c r="V28" s="145"/>
      <c r="W28" s="146"/>
    </row>
    <row r="29" spans="3:23" ht="21" customHeight="1" x14ac:dyDescent="0.25">
      <c r="C29" s="151"/>
      <c r="D29" s="176"/>
      <c r="E29" s="221"/>
      <c r="F29" s="221" t="s">
        <v>142</v>
      </c>
      <c r="G29" s="221"/>
      <c r="H29" s="221"/>
      <c r="I29" s="182">
        <f>+'Balance-Anexo1A'!F79</f>
        <v>792950.42</v>
      </c>
      <c r="J29" s="190"/>
      <c r="K29" s="221"/>
      <c r="L29" s="182">
        <f>+'Balance-Anexo1A'!G79</f>
        <v>635542.79</v>
      </c>
      <c r="M29" s="190"/>
      <c r="N29" s="288">
        <f>+I29-L29</f>
        <v>157407.63</v>
      </c>
      <c r="O29" s="191"/>
      <c r="P29" s="178"/>
      <c r="Q29" s="152"/>
      <c r="R29" s="144"/>
      <c r="U29" s="145"/>
      <c r="V29" s="145"/>
      <c r="W29" s="146"/>
    </row>
    <row r="30" spans="3:23" ht="4.5" hidden="1" customHeight="1" x14ac:dyDescent="0.25">
      <c r="C30" s="151"/>
      <c r="D30" s="176"/>
      <c r="E30" s="221"/>
      <c r="F30" s="221"/>
      <c r="G30" s="221"/>
      <c r="H30" s="221"/>
      <c r="I30" s="190"/>
      <c r="J30" s="190"/>
      <c r="K30" s="221"/>
      <c r="L30" s="190"/>
      <c r="M30" s="190"/>
      <c r="N30" s="289"/>
      <c r="O30" s="190"/>
      <c r="P30" s="177"/>
      <c r="Q30" s="152"/>
      <c r="R30" s="144"/>
      <c r="U30" s="145"/>
      <c r="V30" s="145"/>
      <c r="W30" s="146"/>
    </row>
    <row r="31" spans="3:23" ht="21" customHeight="1" x14ac:dyDescent="0.25">
      <c r="C31" s="151"/>
      <c r="D31" s="176"/>
      <c r="E31" s="221"/>
      <c r="F31" s="221"/>
      <c r="G31" s="210" t="s">
        <v>89</v>
      </c>
      <c r="H31" s="208" t="s">
        <v>0</v>
      </c>
      <c r="I31" s="183">
        <f>SUM(I27:I29)</f>
        <v>107928924.02</v>
      </c>
      <c r="J31" s="189"/>
      <c r="K31" s="208" t="s">
        <v>0</v>
      </c>
      <c r="L31" s="183">
        <f>+L27+L28+L29</f>
        <v>108233641.16</v>
      </c>
      <c r="M31" s="189"/>
      <c r="N31" s="292">
        <f>SUM(N27:N29)</f>
        <v>-304717.13999999349</v>
      </c>
      <c r="O31" s="189"/>
      <c r="P31" s="177"/>
      <c r="Q31" s="152"/>
      <c r="R31" s="144"/>
      <c r="U31" s="145"/>
      <c r="V31" s="145"/>
      <c r="W31" s="146"/>
    </row>
    <row r="32" spans="3:23" ht="9.75" hidden="1" customHeight="1" x14ac:dyDescent="0.25">
      <c r="C32" s="151"/>
      <c r="D32" s="176"/>
      <c r="E32" s="221"/>
      <c r="F32" s="221"/>
      <c r="G32" s="206"/>
      <c r="H32" s="221"/>
      <c r="I32" s="207"/>
      <c r="J32" s="207"/>
      <c r="K32" s="221"/>
      <c r="L32" s="207"/>
      <c r="M32" s="207"/>
      <c r="N32" s="291"/>
      <c r="O32" s="207"/>
      <c r="P32" s="177"/>
      <c r="Q32" s="152"/>
      <c r="R32" s="144"/>
      <c r="U32" s="145"/>
      <c r="V32" s="145"/>
      <c r="W32" s="146"/>
    </row>
    <row r="33" spans="3:23" ht="6" hidden="1" customHeight="1" x14ac:dyDescent="0.25">
      <c r="C33" s="151"/>
      <c r="D33" s="176"/>
      <c r="E33" s="221"/>
      <c r="F33" s="206"/>
      <c r="G33" s="206"/>
      <c r="H33" s="221"/>
      <c r="I33" s="207"/>
      <c r="J33" s="207"/>
      <c r="K33" s="221"/>
      <c r="L33" s="207"/>
      <c r="M33" s="207"/>
      <c r="N33" s="291"/>
      <c r="O33" s="207"/>
      <c r="P33" s="177"/>
      <c r="Q33" s="152"/>
      <c r="R33" s="144"/>
      <c r="U33" s="145"/>
      <c r="V33" s="145"/>
      <c r="W33" s="146"/>
    </row>
    <row r="34" spans="3:23" ht="21" customHeight="1" x14ac:dyDescent="0.25">
      <c r="C34" s="151"/>
      <c r="D34" s="176"/>
      <c r="E34" s="204" t="s">
        <v>143</v>
      </c>
      <c r="F34" s="211"/>
      <c r="G34" s="206"/>
      <c r="H34" s="221"/>
      <c r="I34" s="207"/>
      <c r="J34" s="207"/>
      <c r="K34" s="221"/>
      <c r="L34" s="207"/>
      <c r="M34" s="207"/>
      <c r="N34" s="291"/>
      <c r="O34" s="207"/>
      <c r="P34" s="177"/>
      <c r="Q34" s="152"/>
      <c r="R34" s="144"/>
      <c r="U34" s="145"/>
      <c r="V34" s="145"/>
      <c r="W34" s="146"/>
    </row>
    <row r="35" spans="3:23" ht="21" customHeight="1" x14ac:dyDescent="0.25">
      <c r="C35" s="151"/>
      <c r="D35" s="176"/>
      <c r="E35" s="221"/>
      <c r="F35" s="206" t="s">
        <v>9</v>
      </c>
      <c r="G35" s="206"/>
      <c r="H35" s="221"/>
      <c r="I35" s="191">
        <f>+'Balance-Anexo1A'!F86</f>
        <v>147091998.27000004</v>
      </c>
      <c r="J35" s="191"/>
      <c r="K35" s="221"/>
      <c r="L35" s="191">
        <f>+'Balance-Anexo1A'!G86</f>
        <v>147621640.63</v>
      </c>
      <c r="M35" s="191"/>
      <c r="N35" s="287">
        <f>+I35-L35</f>
        <v>-529642.3599999547</v>
      </c>
      <c r="O35" s="191"/>
      <c r="P35" s="177"/>
      <c r="Q35" s="152"/>
      <c r="R35" s="144"/>
      <c r="U35" s="145"/>
      <c r="V35" s="145"/>
      <c r="W35" s="146"/>
    </row>
    <row r="36" spans="3:23" ht="21" customHeight="1" x14ac:dyDescent="0.25">
      <c r="C36" s="151"/>
      <c r="D36" s="176"/>
      <c r="E36" s="221"/>
      <c r="F36" s="206" t="s">
        <v>112</v>
      </c>
      <c r="G36" s="206"/>
      <c r="H36" s="221"/>
      <c r="I36" s="191">
        <f>+'Balance-Anexo1A'!F106</f>
        <v>127503721.34</v>
      </c>
      <c r="J36" s="191"/>
      <c r="K36" s="221"/>
      <c r="L36" s="191">
        <f>+'Balance-Anexo1A'!G106</f>
        <v>128031640.20999999</v>
      </c>
      <c r="M36" s="191"/>
      <c r="N36" s="287">
        <f>+I36-L36</f>
        <v>-527918.86999998987</v>
      </c>
      <c r="O36" s="191"/>
      <c r="P36" s="177"/>
      <c r="Q36" s="154"/>
      <c r="R36" s="144"/>
      <c r="U36" s="145"/>
      <c r="V36" s="145"/>
      <c r="W36" s="146"/>
    </row>
    <row r="37" spans="3:23" ht="21" customHeight="1" x14ac:dyDescent="0.25">
      <c r="C37" s="151"/>
      <c r="D37" s="176"/>
      <c r="E37" s="221"/>
      <c r="F37" s="206" t="s">
        <v>122</v>
      </c>
      <c r="G37" s="206"/>
      <c r="H37" s="221"/>
      <c r="I37" s="191">
        <f>+'Balance-Anexo1A'!F113</f>
        <v>-224413247.28999999</v>
      </c>
      <c r="J37" s="191"/>
      <c r="K37" s="221"/>
      <c r="L37" s="191">
        <f>+'Balance-Anexo1A'!G113</f>
        <v>-224941166.16</v>
      </c>
      <c r="M37" s="191"/>
      <c r="N37" s="287">
        <f>+I37-L37</f>
        <v>527918.87000000477</v>
      </c>
      <c r="O37" s="191"/>
      <c r="P37" s="177"/>
      <c r="Q37" s="154"/>
      <c r="R37" s="144"/>
      <c r="U37" s="145"/>
      <c r="V37" s="145"/>
      <c r="W37" s="146"/>
    </row>
    <row r="38" spans="3:23" ht="21" customHeight="1" x14ac:dyDescent="0.25">
      <c r="C38" s="151"/>
      <c r="D38" s="176"/>
      <c r="E38" s="221"/>
      <c r="F38" s="206" t="s">
        <v>150</v>
      </c>
      <c r="G38" s="206"/>
      <c r="H38" s="221"/>
      <c r="I38" s="180">
        <f>+'Balance-Anexo1A'!F114</f>
        <v>1779052.95</v>
      </c>
      <c r="J38" s="191"/>
      <c r="K38" s="221"/>
      <c r="L38" s="180">
        <f>+'Balance-Anexo1A'!G114</f>
        <v>1615972.29</v>
      </c>
      <c r="M38" s="191"/>
      <c r="N38" s="288">
        <f>+I38-L38</f>
        <v>163080.65999999992</v>
      </c>
      <c r="O38" s="191"/>
      <c r="P38" s="177"/>
      <c r="Q38" s="154"/>
      <c r="R38" s="144"/>
      <c r="U38" s="145"/>
      <c r="V38" s="145"/>
      <c r="W38" s="146"/>
    </row>
    <row r="39" spans="3:23" ht="4.5" hidden="1" customHeight="1" x14ac:dyDescent="0.25">
      <c r="C39" s="151"/>
      <c r="D39" s="176"/>
      <c r="E39" s="221"/>
      <c r="F39" s="221"/>
      <c r="G39" s="206"/>
      <c r="H39" s="221"/>
      <c r="I39" s="190"/>
      <c r="J39" s="190"/>
      <c r="K39" s="221"/>
      <c r="L39" s="190"/>
      <c r="M39" s="190"/>
      <c r="N39" s="289"/>
      <c r="O39" s="190"/>
      <c r="P39" s="177"/>
      <c r="Q39" s="152"/>
      <c r="R39" s="144"/>
      <c r="S39" s="155"/>
      <c r="U39" s="145"/>
      <c r="V39" s="145"/>
      <c r="W39" s="146"/>
    </row>
    <row r="40" spans="3:23" ht="21" customHeight="1" x14ac:dyDescent="0.25">
      <c r="C40" s="151"/>
      <c r="D40" s="176"/>
      <c r="E40" s="221"/>
      <c r="F40" s="221"/>
      <c r="G40" s="208" t="s">
        <v>90</v>
      </c>
      <c r="H40" s="210"/>
      <c r="I40" s="184">
        <f>SUM(I35:I39)</f>
        <v>51961525.270000026</v>
      </c>
      <c r="J40" s="192"/>
      <c r="K40" s="210"/>
      <c r="L40" s="184">
        <f>SUM(L35:L39)</f>
        <v>52328086.969999976</v>
      </c>
      <c r="M40" s="192"/>
      <c r="N40" s="293">
        <f>SUM(N35:N39)</f>
        <v>-366561.69999993988</v>
      </c>
      <c r="O40" s="192"/>
      <c r="P40" s="177"/>
      <c r="Q40" s="152"/>
      <c r="R40" s="144"/>
      <c r="S40" s="155"/>
      <c r="U40" s="145"/>
      <c r="V40" s="145"/>
      <c r="W40" s="146"/>
    </row>
    <row r="41" spans="3:23" ht="8.25" hidden="1" customHeight="1" x14ac:dyDescent="0.25">
      <c r="C41" s="151"/>
      <c r="D41" s="176"/>
      <c r="E41" s="221"/>
      <c r="F41" s="221"/>
      <c r="G41" s="206"/>
      <c r="H41" s="221"/>
      <c r="I41" s="212"/>
      <c r="J41" s="212"/>
      <c r="K41" s="221"/>
      <c r="L41" s="212"/>
      <c r="M41" s="212"/>
      <c r="N41" s="294"/>
      <c r="O41" s="212"/>
      <c r="P41" s="177"/>
      <c r="Q41" s="152"/>
      <c r="R41" s="144"/>
      <c r="S41" s="155"/>
      <c r="U41" s="145"/>
      <c r="V41" s="145"/>
      <c r="W41" s="146"/>
    </row>
    <row r="42" spans="3:23" ht="7.5" hidden="1" customHeight="1" thickBot="1" x14ac:dyDescent="0.3">
      <c r="C42" s="151"/>
      <c r="D42" s="176"/>
      <c r="E42" s="221"/>
      <c r="F42" s="221"/>
      <c r="G42" s="206"/>
      <c r="H42" s="221"/>
      <c r="I42" s="190"/>
      <c r="J42" s="190"/>
      <c r="K42" s="221"/>
      <c r="L42" s="190"/>
      <c r="M42" s="190"/>
      <c r="N42" s="289"/>
      <c r="O42" s="190"/>
      <c r="P42" s="177"/>
      <c r="Q42" s="152"/>
      <c r="R42" s="144"/>
      <c r="S42" s="155"/>
      <c r="U42" s="145"/>
      <c r="V42" s="145"/>
      <c r="W42" s="146"/>
    </row>
    <row r="43" spans="3:23" ht="21" customHeight="1" thickBot="1" x14ac:dyDescent="0.3">
      <c r="C43" s="151"/>
      <c r="D43" s="176"/>
      <c r="E43" s="221"/>
      <c r="F43" s="221"/>
      <c r="G43" s="208" t="s">
        <v>91</v>
      </c>
      <c r="H43" s="208" t="s">
        <v>0</v>
      </c>
      <c r="I43" s="181">
        <f>+I31+I40</f>
        <v>159890449.29000002</v>
      </c>
      <c r="J43" s="189"/>
      <c r="K43" s="208" t="s">
        <v>0</v>
      </c>
      <c r="L43" s="181">
        <f>+L31+L40</f>
        <v>160561728.12999997</v>
      </c>
      <c r="M43" s="189"/>
      <c r="N43" s="290">
        <f>+N31+N40</f>
        <v>-671278.83999993338</v>
      </c>
      <c r="O43" s="189"/>
      <c r="P43" s="178"/>
      <c r="Q43" s="152"/>
      <c r="R43" s="144"/>
      <c r="U43" s="145"/>
      <c r="V43" s="145"/>
      <c r="W43" s="146"/>
    </row>
    <row r="44" spans="3:23" ht="6.75" customHeight="1" thickTop="1" x14ac:dyDescent="0.25">
      <c r="C44" s="151"/>
      <c r="D44" s="185"/>
      <c r="E44" s="186"/>
      <c r="F44" s="186"/>
      <c r="G44" s="186"/>
      <c r="H44" s="186"/>
      <c r="I44" s="186"/>
      <c r="J44" s="186"/>
      <c r="K44" s="186"/>
      <c r="L44" s="186"/>
      <c r="M44" s="186"/>
      <c r="N44" s="295"/>
      <c r="O44" s="186"/>
      <c r="P44" s="187"/>
      <c r="Q44" s="152"/>
      <c r="R44" s="144"/>
      <c r="S44" s="156"/>
      <c r="U44" s="145"/>
      <c r="V44" s="145"/>
      <c r="W44" s="146"/>
    </row>
    <row r="45" spans="3:23" x14ac:dyDescent="0.25">
      <c r="C45" s="151"/>
      <c r="D45" s="214"/>
      <c r="E45" s="201"/>
      <c r="F45" s="201"/>
      <c r="G45" s="201"/>
      <c r="H45" s="217"/>
      <c r="I45" s="201"/>
      <c r="J45" s="201"/>
      <c r="K45" s="217"/>
      <c r="L45" s="201"/>
      <c r="M45" s="201"/>
      <c r="N45" s="296"/>
      <c r="O45" s="201"/>
      <c r="P45" s="201"/>
      <c r="Q45" s="216"/>
      <c r="R45" s="202"/>
    </row>
    <row r="46" spans="3:23" x14ac:dyDescent="0.25">
      <c r="C46" s="151"/>
      <c r="D46" s="214"/>
      <c r="E46" s="201"/>
      <c r="F46" s="201"/>
      <c r="G46" s="201"/>
      <c r="H46" s="201"/>
      <c r="I46" s="201"/>
      <c r="J46" s="201"/>
      <c r="K46" s="201"/>
      <c r="L46" s="201"/>
      <c r="M46" s="201"/>
      <c r="N46" s="296"/>
      <c r="O46" s="201"/>
      <c r="P46" s="201"/>
      <c r="Q46" s="216"/>
      <c r="R46" s="202"/>
    </row>
    <row r="47" spans="3:23" x14ac:dyDescent="0.25">
      <c r="C47" s="151"/>
      <c r="D47" s="214"/>
      <c r="E47" s="201"/>
      <c r="F47" s="201"/>
      <c r="G47" s="201"/>
      <c r="H47" s="201"/>
      <c r="I47" s="201"/>
      <c r="J47" s="201"/>
      <c r="K47" s="201"/>
      <c r="L47" s="201"/>
      <c r="M47" s="201"/>
      <c r="N47" s="296"/>
      <c r="O47" s="201"/>
      <c r="P47" s="201"/>
      <c r="Q47" s="216"/>
      <c r="R47" s="202"/>
    </row>
    <row r="48" spans="3:23" x14ac:dyDescent="0.25">
      <c r="C48" s="151"/>
      <c r="D48" s="214"/>
      <c r="E48" s="201"/>
      <c r="F48" s="201"/>
      <c r="G48" s="201"/>
      <c r="H48" s="201"/>
      <c r="I48" s="218"/>
      <c r="J48" s="218"/>
      <c r="K48" s="201"/>
      <c r="L48" s="201"/>
      <c r="M48" s="201"/>
      <c r="N48" s="296"/>
      <c r="O48" s="201"/>
      <c r="P48" s="201"/>
      <c r="Q48" s="216"/>
      <c r="R48" s="202"/>
    </row>
    <row r="49" spans="3:18" x14ac:dyDescent="0.25">
      <c r="C49" s="151"/>
      <c r="D49" s="214"/>
      <c r="E49" s="201"/>
      <c r="F49" s="201"/>
      <c r="G49" s="201"/>
      <c r="H49" s="201"/>
      <c r="I49" s="201"/>
      <c r="J49" s="201"/>
      <c r="K49" s="201"/>
      <c r="L49" s="201"/>
      <c r="M49" s="201"/>
      <c r="N49" s="296"/>
      <c r="O49" s="201"/>
      <c r="P49" s="201"/>
      <c r="Q49" s="216"/>
      <c r="R49" s="202"/>
    </row>
    <row r="50" spans="3:18" x14ac:dyDescent="0.25">
      <c r="C50" s="151"/>
      <c r="D50" s="214"/>
      <c r="E50" s="201"/>
      <c r="F50" s="201"/>
      <c r="G50" s="201"/>
      <c r="H50" s="201"/>
      <c r="I50" s="201"/>
      <c r="J50" s="201"/>
      <c r="K50" s="201"/>
      <c r="L50" s="201"/>
      <c r="M50" s="201"/>
      <c r="N50" s="296"/>
      <c r="O50" s="201"/>
      <c r="P50" s="201"/>
      <c r="Q50" s="216"/>
      <c r="R50" s="202"/>
    </row>
    <row r="51" spans="3:18" x14ac:dyDescent="0.25">
      <c r="C51" s="151"/>
      <c r="D51" s="214"/>
      <c r="E51" s="201"/>
      <c r="F51" s="201"/>
      <c r="G51" s="201"/>
      <c r="H51" s="201"/>
      <c r="I51" s="201"/>
      <c r="J51" s="201"/>
      <c r="K51" s="201"/>
      <c r="L51" s="201"/>
      <c r="M51" s="201"/>
      <c r="N51" s="296"/>
      <c r="O51" s="201"/>
      <c r="P51" s="201"/>
      <c r="Q51" s="216"/>
      <c r="R51" s="202"/>
    </row>
    <row r="52" spans="3:18" x14ac:dyDescent="0.25">
      <c r="C52" s="151"/>
      <c r="D52" s="214"/>
      <c r="E52" s="201"/>
      <c r="F52" s="201"/>
      <c r="G52" s="201"/>
      <c r="H52" s="201"/>
      <c r="I52" s="201"/>
      <c r="J52" s="201"/>
      <c r="K52" s="201"/>
      <c r="L52" s="201"/>
      <c r="M52" s="201"/>
      <c r="N52" s="296"/>
      <c r="O52" s="201"/>
      <c r="P52" s="201"/>
      <c r="Q52" s="216"/>
      <c r="R52" s="202"/>
    </row>
    <row r="53" spans="3:18" x14ac:dyDescent="0.25">
      <c r="C53" s="151"/>
      <c r="D53" s="214"/>
      <c r="E53" s="298" t="s">
        <v>144</v>
      </c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01"/>
      <c r="Q53" s="216"/>
      <c r="R53" s="202"/>
    </row>
    <row r="54" spans="3:18" x14ac:dyDescent="0.25">
      <c r="C54" s="151"/>
      <c r="D54" s="214"/>
      <c r="E54" s="201"/>
      <c r="F54" s="201"/>
      <c r="G54" s="201"/>
      <c r="H54" s="201"/>
      <c r="I54" s="201"/>
      <c r="J54" s="201"/>
      <c r="K54" s="201"/>
      <c r="L54" s="201"/>
      <c r="M54" s="201"/>
      <c r="N54" s="296"/>
      <c r="O54" s="201"/>
      <c r="P54" s="201"/>
      <c r="Q54" s="216"/>
      <c r="R54" s="202"/>
    </row>
    <row r="55" spans="3:18" hidden="1" x14ac:dyDescent="0.25">
      <c r="C55" s="151"/>
      <c r="D55" s="214"/>
      <c r="E55" s="201"/>
      <c r="F55" s="201"/>
      <c r="G55" s="201"/>
      <c r="H55" s="201"/>
      <c r="I55" s="201"/>
      <c r="J55" s="201"/>
      <c r="K55" s="201"/>
      <c r="L55" s="201"/>
      <c r="M55" s="201"/>
      <c r="N55" s="296"/>
      <c r="O55" s="201"/>
      <c r="P55" s="201"/>
      <c r="Q55" s="216"/>
      <c r="R55" s="202"/>
    </row>
    <row r="56" spans="3:18" hidden="1" x14ac:dyDescent="0.25">
      <c r="C56" s="151"/>
      <c r="D56" s="214"/>
      <c r="E56" s="201"/>
      <c r="F56" s="201"/>
      <c r="G56" s="201"/>
      <c r="H56" s="201"/>
      <c r="I56" s="201"/>
      <c r="J56" s="201"/>
      <c r="K56" s="201"/>
      <c r="L56" s="201"/>
      <c r="M56" s="201"/>
      <c r="N56" s="296"/>
      <c r="O56" s="201"/>
      <c r="P56" s="201"/>
      <c r="Q56" s="216"/>
      <c r="R56" s="202"/>
    </row>
    <row r="57" spans="3:18" x14ac:dyDescent="0.25">
      <c r="C57" s="151"/>
      <c r="D57" s="214"/>
      <c r="E57" s="201"/>
      <c r="F57" s="201"/>
      <c r="G57" s="201"/>
      <c r="H57" s="201"/>
      <c r="I57" s="201"/>
      <c r="J57" s="201"/>
      <c r="K57" s="201"/>
      <c r="L57" s="201"/>
      <c r="M57" s="201"/>
      <c r="N57" s="296"/>
      <c r="O57" s="201"/>
      <c r="P57" s="201"/>
      <c r="Q57" s="216"/>
      <c r="R57" s="202"/>
    </row>
    <row r="58" spans="3:18" ht="15.75" thickBot="1" x14ac:dyDescent="0.3">
      <c r="C58" s="157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297"/>
      <c r="O58" s="159"/>
      <c r="P58" s="159"/>
      <c r="Q58" s="219"/>
      <c r="R58" s="202"/>
    </row>
    <row r="59" spans="3:18" x14ac:dyDescent="0.25">
      <c r="E59" s="160"/>
      <c r="I59" s="161"/>
      <c r="J59" s="161"/>
    </row>
    <row r="63" spans="3:18" ht="21.75" customHeight="1" x14ac:dyDescent="0.25"/>
    <row r="73" spans="9:13" x14ac:dyDescent="0.25">
      <c r="I73" s="172"/>
      <c r="L73" s="173"/>
      <c r="M73" s="173"/>
    </row>
    <row r="74" spans="9:13" x14ac:dyDescent="0.25">
      <c r="I74" s="172"/>
      <c r="L74" s="173"/>
      <c r="M74" s="173"/>
    </row>
  </sheetData>
  <mergeCells count="6">
    <mergeCell ref="E53:O53"/>
    <mergeCell ref="F27:G27"/>
    <mergeCell ref="E5:O5"/>
    <mergeCell ref="E7:O7"/>
    <mergeCell ref="E9:O9"/>
    <mergeCell ref="E11:O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9"/>
  <sheetViews>
    <sheetView showGridLines="0" topLeftCell="A34" zoomScale="80" zoomScaleNormal="80" workbookViewId="0">
      <selection activeCell="G12" sqref="G12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6.140625" style="2" customWidth="1"/>
    <col min="4" max="4" width="15.5703125" style="2" bestFit="1" customWidth="1"/>
    <col min="5" max="5" width="15.42578125" style="2" customWidth="1"/>
    <col min="6" max="6" width="15.5703125" style="2" customWidth="1"/>
    <col min="7" max="11" width="11.42578125" style="2" customWidth="1"/>
    <col min="12" max="16384" width="11.42578125" style="2"/>
  </cols>
  <sheetData>
    <row r="1" spans="1:6" ht="21" x14ac:dyDescent="0.35">
      <c r="A1" s="123"/>
      <c r="B1" s="125"/>
      <c r="C1" s="126"/>
      <c r="D1" s="126"/>
      <c r="E1" s="126"/>
      <c r="F1" s="126"/>
    </row>
    <row r="2" spans="1:6" ht="21" x14ac:dyDescent="0.35">
      <c r="A2" s="123"/>
      <c r="B2" s="125"/>
      <c r="C2" s="126"/>
      <c r="D2" s="126"/>
      <c r="E2" s="126"/>
      <c r="F2" s="126"/>
    </row>
    <row r="3" spans="1:6" ht="44.25" customHeight="1" x14ac:dyDescent="0.35">
      <c r="A3" s="304" t="s">
        <v>108</v>
      </c>
      <c r="B3" s="304"/>
      <c r="C3" s="304"/>
      <c r="D3" s="304"/>
      <c r="E3" s="304"/>
      <c r="F3" s="304"/>
    </row>
    <row r="4" spans="1:6" ht="18.75" x14ac:dyDescent="0.3">
      <c r="A4" s="305" t="s">
        <v>154</v>
      </c>
      <c r="B4" s="305"/>
      <c r="C4" s="305"/>
      <c r="D4" s="305"/>
      <c r="E4" s="305"/>
      <c r="F4" s="305"/>
    </row>
    <row r="5" spans="1:6" x14ac:dyDescent="0.2">
      <c r="A5" s="306" t="s">
        <v>2</v>
      </c>
      <c r="B5" s="306"/>
      <c r="C5" s="306"/>
      <c r="D5" s="306"/>
      <c r="E5" s="306"/>
      <c r="F5" s="306"/>
    </row>
    <row r="6" spans="1:6" ht="16.5" customHeight="1" x14ac:dyDescent="0.25">
      <c r="A6" s="123"/>
      <c r="B6" s="307" t="s">
        <v>78</v>
      </c>
      <c r="C6" s="308"/>
      <c r="D6" s="316" t="s">
        <v>152</v>
      </c>
      <c r="E6" s="316" t="s">
        <v>149</v>
      </c>
      <c r="F6" s="313" t="s">
        <v>110</v>
      </c>
    </row>
    <row r="7" spans="1:6" ht="17.25" hidden="1" customHeight="1" x14ac:dyDescent="0.25">
      <c r="A7" s="123"/>
      <c r="B7" s="309"/>
      <c r="C7" s="310"/>
      <c r="D7" s="317"/>
      <c r="E7" s="317"/>
      <c r="F7" s="314"/>
    </row>
    <row r="8" spans="1:6" ht="12.75" customHeight="1" x14ac:dyDescent="0.25">
      <c r="A8" s="123"/>
      <c r="B8" s="311"/>
      <c r="C8" s="312"/>
      <c r="D8" s="318"/>
      <c r="E8" s="318"/>
      <c r="F8" s="315"/>
    </row>
    <row r="9" spans="1:6" ht="26.1" customHeight="1" x14ac:dyDescent="0.25">
      <c r="A9" s="123"/>
      <c r="B9" s="128"/>
      <c r="C9" s="129"/>
      <c r="D9" s="261" t="s">
        <v>145</v>
      </c>
      <c r="E9" s="261" t="s">
        <v>146</v>
      </c>
      <c r="F9" s="262" t="s">
        <v>147</v>
      </c>
    </row>
    <row r="10" spans="1:6" ht="21" customHeight="1" x14ac:dyDescent="0.25">
      <c r="A10" s="123"/>
      <c r="B10" s="234" t="s">
        <v>128</v>
      </c>
      <c r="C10" s="235"/>
      <c r="D10" s="236">
        <f>SUM(D11:D16)</f>
        <v>3181194.69</v>
      </c>
      <c r="E10" s="236">
        <f>SUM(E11:E16)</f>
        <v>2728317.67</v>
      </c>
      <c r="F10" s="263">
        <f>D10-E10</f>
        <v>452877.02</v>
      </c>
    </row>
    <row r="11" spans="1:6" ht="21" customHeight="1" x14ac:dyDescent="0.25">
      <c r="A11" s="123"/>
      <c r="B11" s="128"/>
      <c r="C11" s="130" t="s">
        <v>103</v>
      </c>
      <c r="D11" s="56">
        <v>645675.43000000005</v>
      </c>
      <c r="E11" s="239">
        <v>236535.38</v>
      </c>
      <c r="F11" s="264">
        <f t="shared" ref="F11:F16" si="0">+D11-E11</f>
        <v>409140.05000000005</v>
      </c>
    </row>
    <row r="12" spans="1:6" ht="21" customHeight="1" x14ac:dyDescent="0.25">
      <c r="A12" s="123"/>
      <c r="B12" s="128"/>
      <c r="C12" s="130" t="s">
        <v>79</v>
      </c>
      <c r="D12" s="56">
        <v>130984.15</v>
      </c>
      <c r="E12" s="239">
        <v>128918.43</v>
      </c>
      <c r="F12" s="264">
        <f t="shared" si="0"/>
        <v>2065.7200000000012</v>
      </c>
    </row>
    <row r="13" spans="1:6" ht="21" customHeight="1" x14ac:dyDescent="0.25">
      <c r="A13" s="123"/>
      <c r="B13" s="128"/>
      <c r="C13" s="130" t="s">
        <v>104</v>
      </c>
      <c r="D13" s="56">
        <v>4553.74</v>
      </c>
      <c r="E13" s="239">
        <v>3865.24</v>
      </c>
      <c r="F13" s="264">
        <f t="shared" si="0"/>
        <v>688.5</v>
      </c>
    </row>
    <row r="14" spans="1:6" ht="21" customHeight="1" x14ac:dyDescent="0.25">
      <c r="A14" s="123"/>
      <c r="B14" s="128"/>
      <c r="C14" s="130" t="s">
        <v>81</v>
      </c>
      <c r="D14" s="56">
        <v>252436.96</v>
      </c>
      <c r="E14" s="239">
        <v>224833.6</v>
      </c>
      <c r="F14" s="264">
        <f t="shared" si="0"/>
        <v>27603.359999999986</v>
      </c>
    </row>
    <row r="15" spans="1:6" ht="21" customHeight="1" x14ac:dyDescent="0.25">
      <c r="A15" s="123"/>
      <c r="B15" s="128"/>
      <c r="C15" s="130" t="s">
        <v>80</v>
      </c>
      <c r="D15" s="56">
        <v>2112164.27</v>
      </c>
      <c r="E15" s="239">
        <v>2112164.27</v>
      </c>
      <c r="F15" s="264">
        <f t="shared" si="0"/>
        <v>0</v>
      </c>
    </row>
    <row r="16" spans="1:6" ht="21" customHeight="1" x14ac:dyDescent="0.25">
      <c r="A16" s="123"/>
      <c r="B16" s="128"/>
      <c r="C16" s="130" t="s">
        <v>82</v>
      </c>
      <c r="D16" s="131">
        <v>35380.14</v>
      </c>
      <c r="E16" s="240">
        <v>22000.75</v>
      </c>
      <c r="F16" s="265">
        <f t="shared" si="0"/>
        <v>13379.39</v>
      </c>
    </row>
    <row r="17" spans="1:6" ht="7.5" customHeight="1" x14ac:dyDescent="0.25">
      <c r="A17" s="123"/>
      <c r="B17" s="128"/>
      <c r="C17" s="129"/>
      <c r="D17" s="73"/>
      <c r="E17" s="73"/>
      <c r="F17" s="266"/>
    </row>
    <row r="18" spans="1:6" ht="21" customHeight="1" x14ac:dyDescent="0.25">
      <c r="A18" s="123"/>
      <c r="B18" s="237" t="s">
        <v>129</v>
      </c>
      <c r="C18" s="235"/>
      <c r="D18" s="236">
        <f>SUM(D19:D21)</f>
        <v>8649.32</v>
      </c>
      <c r="E18" s="236">
        <f>SUM(E19:E21)</f>
        <v>8154.61</v>
      </c>
      <c r="F18" s="263">
        <f>D18-E18</f>
        <v>494.71000000000004</v>
      </c>
    </row>
    <row r="19" spans="1:6" ht="21" hidden="1" customHeight="1" x14ac:dyDescent="0.25">
      <c r="A19" s="123"/>
      <c r="B19" s="128"/>
      <c r="C19" s="130"/>
      <c r="D19" s="56"/>
      <c r="E19" s="56"/>
      <c r="F19" s="264"/>
    </row>
    <row r="20" spans="1:6" ht="21" hidden="1" customHeight="1" x14ac:dyDescent="0.25">
      <c r="A20" s="123"/>
      <c r="B20" s="128"/>
      <c r="C20" s="130"/>
      <c r="D20" s="56"/>
      <c r="E20" s="56"/>
      <c r="F20" s="264"/>
    </row>
    <row r="21" spans="1:6" ht="21" customHeight="1" x14ac:dyDescent="0.25">
      <c r="A21" s="123"/>
      <c r="B21" s="128"/>
      <c r="C21" s="130" t="s">
        <v>114</v>
      </c>
      <c r="D21" s="131">
        <v>8649.32</v>
      </c>
      <c r="E21" s="240">
        <v>8154.61</v>
      </c>
      <c r="F21" s="265">
        <f>+D21-E21</f>
        <v>494.71000000000004</v>
      </c>
    </row>
    <row r="22" spans="1:6" ht="6" hidden="1" customHeight="1" x14ac:dyDescent="0.25">
      <c r="A22" s="123"/>
      <c r="B22" s="165"/>
      <c r="C22" s="127"/>
      <c r="D22" s="96"/>
      <c r="E22" s="96"/>
      <c r="F22" s="267"/>
    </row>
    <row r="23" spans="1:6" ht="6.75" customHeight="1" x14ac:dyDescent="0.25">
      <c r="A23" s="123"/>
      <c r="B23" s="128"/>
      <c r="C23" s="129"/>
      <c r="D23" s="32"/>
      <c r="E23" s="32"/>
      <c r="F23" s="266"/>
    </row>
    <row r="24" spans="1:6" ht="16.5" thickBot="1" x14ac:dyDescent="0.3">
      <c r="A24" s="123"/>
      <c r="B24" s="238" t="s">
        <v>83</v>
      </c>
      <c r="C24" s="231"/>
      <c r="D24" s="233">
        <f>D10+D18+D22</f>
        <v>3189844.01</v>
      </c>
      <c r="E24" s="233">
        <f>E10+E18+E22</f>
        <v>2736472.28</v>
      </c>
      <c r="F24" s="268">
        <f>+F10+F18</f>
        <v>453371.73000000004</v>
      </c>
    </row>
    <row r="25" spans="1:6" ht="9" customHeight="1" thickTop="1" x14ac:dyDescent="0.25">
      <c r="A25" s="123"/>
      <c r="B25" s="129"/>
      <c r="C25" s="129"/>
      <c r="D25" s="30"/>
      <c r="E25" s="30"/>
      <c r="F25" s="269"/>
    </row>
    <row r="26" spans="1:6" ht="15.75" x14ac:dyDescent="0.25">
      <c r="A26" s="123"/>
      <c r="B26" s="168" t="s">
        <v>84</v>
      </c>
      <c r="C26" s="133"/>
      <c r="D26" s="134"/>
      <c r="E26" s="134"/>
      <c r="F26" s="270"/>
    </row>
    <row r="27" spans="1:6" ht="5.25" customHeight="1" x14ac:dyDescent="0.25">
      <c r="A27" s="123"/>
      <c r="B27" s="135"/>
      <c r="C27" s="129"/>
      <c r="D27" s="32"/>
      <c r="E27" s="32"/>
      <c r="F27" s="266"/>
    </row>
    <row r="28" spans="1:6" ht="20.45" customHeight="1" x14ac:dyDescent="0.25">
      <c r="A28" s="123"/>
      <c r="B28" s="227" t="s">
        <v>113</v>
      </c>
      <c r="C28" s="235"/>
      <c r="D28" s="236">
        <f>SUM(D29:D32)</f>
        <v>1410791.06</v>
      </c>
      <c r="E28" s="236">
        <f>SUM(E29:E32)</f>
        <v>1120499.9900000002</v>
      </c>
      <c r="F28" s="263">
        <f>D28-E28</f>
        <v>290291.06999999983</v>
      </c>
    </row>
    <row r="29" spans="1:6" ht="21" customHeight="1" x14ac:dyDescent="0.25">
      <c r="A29" s="123"/>
      <c r="B29" s="169"/>
      <c r="C29" s="130" t="s">
        <v>130</v>
      </c>
      <c r="D29" s="39">
        <v>570428.18999999994</v>
      </c>
      <c r="E29" s="254">
        <v>481019.25</v>
      </c>
      <c r="F29" s="264">
        <f>+D29-E29</f>
        <v>89408.939999999944</v>
      </c>
    </row>
    <row r="30" spans="1:6" ht="21" customHeight="1" x14ac:dyDescent="0.25">
      <c r="A30" s="123"/>
      <c r="B30" s="135"/>
      <c r="C30" s="130" t="s">
        <v>131</v>
      </c>
      <c r="D30" s="39">
        <v>30917.17</v>
      </c>
      <c r="E30" s="254">
        <v>27603.4</v>
      </c>
      <c r="F30" s="264">
        <f>+D30-E30</f>
        <v>3313.7699999999968</v>
      </c>
    </row>
    <row r="31" spans="1:6" ht="21" customHeight="1" x14ac:dyDescent="0.25">
      <c r="A31" s="123"/>
      <c r="B31" s="135"/>
      <c r="C31" s="130" t="s">
        <v>132</v>
      </c>
      <c r="D31" s="254">
        <v>48172.61</v>
      </c>
      <c r="E31" s="254">
        <v>45695.54</v>
      </c>
      <c r="F31" s="264">
        <f>+D31-E31</f>
        <v>2477.0699999999997</v>
      </c>
    </row>
    <row r="32" spans="1:6" ht="21" customHeight="1" x14ac:dyDescent="0.25">
      <c r="A32" s="123"/>
      <c r="B32" s="135"/>
      <c r="C32" s="130" t="s">
        <v>133</v>
      </c>
      <c r="D32" s="39">
        <v>761273.09</v>
      </c>
      <c r="E32" s="254">
        <v>566181.80000000005</v>
      </c>
      <c r="F32" s="264">
        <f>+D32-E32</f>
        <v>195091.28999999992</v>
      </c>
    </row>
    <row r="33" spans="1:6" ht="24" hidden="1" customHeight="1" x14ac:dyDescent="0.25">
      <c r="A33" s="123"/>
      <c r="B33" s="135"/>
      <c r="C33" s="136"/>
      <c r="D33" s="137"/>
      <c r="E33" s="137"/>
      <c r="F33" s="267"/>
    </row>
    <row r="34" spans="1:6" ht="10.5" customHeight="1" x14ac:dyDescent="0.25">
      <c r="A34" s="123"/>
      <c r="B34" s="135"/>
      <c r="C34" s="129"/>
      <c r="D34" s="32"/>
      <c r="E34" s="32"/>
      <c r="F34" s="266"/>
    </row>
    <row r="35" spans="1:6" ht="21" hidden="1" customHeight="1" x14ac:dyDescent="0.25">
      <c r="A35" s="123"/>
      <c r="B35" s="227" t="s">
        <v>118</v>
      </c>
      <c r="C35" s="235"/>
      <c r="D35" s="236">
        <f>SUM(D36:D38)</f>
        <v>0</v>
      </c>
      <c r="E35" s="236">
        <f>SUM(E36:E38)</f>
        <v>0</v>
      </c>
      <c r="F35" s="263">
        <f>D35-E35</f>
        <v>0</v>
      </c>
    </row>
    <row r="36" spans="1:6" ht="21" hidden="1" customHeight="1" x14ac:dyDescent="0.25">
      <c r="A36" s="123"/>
      <c r="B36" s="169"/>
      <c r="C36" s="130" t="s">
        <v>109</v>
      </c>
      <c r="D36" s="138">
        <v>0</v>
      </c>
      <c r="E36" s="138">
        <v>0</v>
      </c>
      <c r="F36" s="271">
        <f>+D36-E36</f>
        <v>0</v>
      </c>
    </row>
    <row r="37" spans="1:6" ht="20.25" hidden="1" customHeight="1" x14ac:dyDescent="0.25">
      <c r="A37" s="123"/>
      <c r="B37" s="135"/>
      <c r="C37" s="130" t="s">
        <v>153</v>
      </c>
      <c r="D37" s="39">
        <v>0</v>
      </c>
      <c r="E37" s="254">
        <v>0</v>
      </c>
      <c r="F37" s="264">
        <f>+D37-E37</f>
        <v>0</v>
      </c>
    </row>
    <row r="38" spans="1:6" ht="36.75" hidden="1" customHeight="1" x14ac:dyDescent="0.25">
      <c r="A38" s="123"/>
      <c r="B38" s="170"/>
      <c r="C38" s="139" t="s">
        <v>106</v>
      </c>
      <c r="D38" s="28">
        <v>0</v>
      </c>
      <c r="E38" s="28">
        <v>0</v>
      </c>
      <c r="F38" s="272">
        <f>+D38-E38</f>
        <v>0</v>
      </c>
    </row>
    <row r="39" spans="1:6" ht="6.75" customHeight="1" x14ac:dyDescent="0.25">
      <c r="A39" s="123"/>
      <c r="B39" s="128"/>
      <c r="C39" s="129"/>
      <c r="D39" s="163"/>
      <c r="E39" s="163"/>
      <c r="F39" s="273"/>
    </row>
    <row r="40" spans="1:6" ht="16.5" thickBot="1" x14ac:dyDescent="0.3">
      <c r="A40" s="123"/>
      <c r="B40" s="166" t="s">
        <v>85</v>
      </c>
      <c r="C40" s="132"/>
      <c r="D40" s="167">
        <f>D28+D35</f>
        <v>1410791.06</v>
      </c>
      <c r="E40" s="167">
        <f t="shared" ref="E40" si="1">E28+E35</f>
        <v>1120499.9900000002</v>
      </c>
      <c r="F40" s="274">
        <f>F28+F35</f>
        <v>290291.06999999983</v>
      </c>
    </row>
    <row r="41" spans="1:6" ht="8.25" customHeight="1" thickTop="1" thickBot="1" x14ac:dyDescent="0.3">
      <c r="A41" s="123"/>
      <c r="B41" s="129"/>
      <c r="C41" s="129"/>
      <c r="D41" s="30"/>
      <c r="E41" s="162"/>
      <c r="F41" s="275"/>
    </row>
    <row r="42" spans="1:6" ht="7.5" customHeight="1" thickTop="1" x14ac:dyDescent="0.25">
      <c r="A42" s="123"/>
      <c r="B42" s="171"/>
      <c r="C42" s="224"/>
      <c r="D42" s="257"/>
      <c r="E42" s="225"/>
      <c r="F42" s="276"/>
    </row>
    <row r="43" spans="1:6" ht="16.5" thickBot="1" x14ac:dyDescent="0.3">
      <c r="A43" s="123"/>
      <c r="B43" s="230" t="s">
        <v>151</v>
      </c>
      <c r="C43" s="231"/>
      <c r="D43" s="233">
        <f>+D24-D40</f>
        <v>1779052.9499999997</v>
      </c>
      <c r="E43" s="232">
        <f>E24-E40</f>
        <v>1615972.2899999996</v>
      </c>
      <c r="F43" s="277">
        <f>D43-E43</f>
        <v>163080.66000000015</v>
      </c>
    </row>
    <row r="44" spans="1:6" ht="16.5" thickTop="1" x14ac:dyDescent="0.25">
      <c r="A44" s="123"/>
      <c r="B44" s="123"/>
      <c r="C44" s="123"/>
      <c r="D44" s="26"/>
      <c r="E44" s="26"/>
      <c r="F44" s="278"/>
    </row>
    <row r="45" spans="1:6" ht="15.75" x14ac:dyDescent="0.25">
      <c r="A45" s="123"/>
      <c r="B45" s="123"/>
      <c r="C45" s="123"/>
      <c r="D45" s="26"/>
      <c r="E45" s="123"/>
      <c r="F45" s="123"/>
    </row>
    <row r="46" spans="1:6" ht="15.75" x14ac:dyDescent="0.25">
      <c r="A46" s="123"/>
      <c r="B46" s="123"/>
      <c r="C46" s="123"/>
      <c r="D46" s="140"/>
      <c r="E46" s="123"/>
      <c r="F46" s="123"/>
    </row>
    <row r="47" spans="1:6" ht="15.75" x14ac:dyDescent="0.25">
      <c r="A47" s="123"/>
      <c r="B47" s="123"/>
      <c r="C47" s="123"/>
      <c r="D47" s="123"/>
      <c r="E47" s="123"/>
      <c r="F47" s="123"/>
    </row>
    <row r="51" spans="2:6" s="141" customFormat="1" ht="17.25" customHeight="1" x14ac:dyDescent="0.25">
      <c r="B51" s="303" t="s">
        <v>126</v>
      </c>
      <c r="C51" s="303"/>
      <c r="D51" s="303"/>
      <c r="E51" s="303"/>
      <c r="F51" s="303"/>
    </row>
    <row r="61" spans="2:6" x14ac:dyDescent="0.2">
      <c r="B61" s="164"/>
      <c r="C61" s="164"/>
    </row>
    <row r="62" spans="2:6" x14ac:dyDescent="0.2">
      <c r="B62" s="164"/>
      <c r="C62" s="164"/>
    </row>
    <row r="63" spans="2:6" x14ac:dyDescent="0.2">
      <c r="B63" s="164"/>
      <c r="C63" s="164"/>
      <c r="D63" s="1"/>
      <c r="F63" s="142"/>
    </row>
    <row r="64" spans="2:6" x14ac:dyDescent="0.2">
      <c r="B64" s="164"/>
      <c r="C64" s="164"/>
      <c r="E64" s="1"/>
    </row>
    <row r="68" spans="5:5" x14ac:dyDescent="0.2">
      <c r="E68" s="40"/>
    </row>
    <row r="69" spans="5:5" x14ac:dyDescent="0.2">
      <c r="E69" s="40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35"/>
  <sheetViews>
    <sheetView showGridLines="0" tabSelected="1" zoomScale="70" zoomScaleNormal="70" workbookViewId="0">
      <selection activeCell="E72" sqref="E72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62.28515625" style="2" customWidth="1"/>
    <col min="6" max="6" width="20.85546875" style="2" customWidth="1"/>
    <col min="7" max="7" width="20.5703125" style="2" customWidth="1"/>
    <col min="8" max="8" width="17.42578125" style="2" customWidth="1"/>
    <col min="9" max="9" width="14.140625" style="2" customWidth="1"/>
    <col min="10" max="10" width="11.42578125" style="2" customWidth="1"/>
    <col min="11" max="16384" width="11.42578125" style="2"/>
  </cols>
  <sheetData>
    <row r="4" spans="1:13" ht="44.45" customHeight="1" x14ac:dyDescent="0.35">
      <c r="A4" s="2" t="s">
        <v>6</v>
      </c>
      <c r="B4" s="322" t="s">
        <v>7</v>
      </c>
      <c r="C4" s="322"/>
      <c r="D4" s="322"/>
      <c r="E4" s="322"/>
      <c r="F4" s="322"/>
      <c r="G4" s="322"/>
      <c r="H4" s="322"/>
    </row>
    <row r="5" spans="1:13" ht="18.75" x14ac:dyDescent="0.3">
      <c r="B5" s="323" t="s">
        <v>155</v>
      </c>
      <c r="C5" s="323"/>
      <c r="D5" s="323"/>
      <c r="E5" s="323"/>
      <c r="F5" s="323"/>
      <c r="G5" s="323"/>
      <c r="H5" s="323"/>
    </row>
    <row r="6" spans="1:13" x14ac:dyDescent="0.2">
      <c r="B6" s="320" t="s">
        <v>2</v>
      </c>
      <c r="C6" s="320"/>
      <c r="D6" s="320"/>
      <c r="E6" s="320"/>
      <c r="F6" s="320"/>
      <c r="G6" s="320"/>
      <c r="H6" s="320"/>
    </row>
    <row r="7" spans="1:13" ht="8.25" customHeight="1" x14ac:dyDescent="0.2">
      <c r="B7" s="320"/>
      <c r="C7" s="320"/>
      <c r="D7" s="320"/>
      <c r="E7" s="320"/>
      <c r="F7" s="320"/>
      <c r="G7" s="320"/>
      <c r="H7" s="320"/>
    </row>
    <row r="8" spans="1:13" ht="30" customHeight="1" x14ac:dyDescent="0.25">
      <c r="B8" s="4"/>
      <c r="C8" s="5"/>
      <c r="D8" s="5"/>
      <c r="E8" s="6"/>
      <c r="F8" s="7" t="s">
        <v>152</v>
      </c>
      <c r="G8" s="7" t="s">
        <v>149</v>
      </c>
      <c r="H8" s="8" t="s">
        <v>110</v>
      </c>
    </row>
    <row r="9" spans="1:13" ht="24" customHeight="1" x14ac:dyDescent="0.25">
      <c r="B9" s="9" t="s">
        <v>13</v>
      </c>
      <c r="C9" s="10"/>
      <c r="D9" s="10"/>
      <c r="E9" s="11"/>
      <c r="F9" s="12" t="s">
        <v>14</v>
      </c>
      <c r="G9" s="13">
        <v>-2</v>
      </c>
      <c r="H9" s="196" t="s">
        <v>15</v>
      </c>
      <c r="I9" s="193"/>
      <c r="J9" s="193"/>
      <c r="K9" s="193"/>
      <c r="L9" s="193"/>
      <c r="M9" s="193"/>
    </row>
    <row r="10" spans="1:13" ht="21" customHeight="1" x14ac:dyDescent="0.3">
      <c r="B10" s="14" t="s">
        <v>4</v>
      </c>
      <c r="C10" s="15"/>
      <c r="D10" s="15"/>
      <c r="E10" s="16"/>
      <c r="F10" s="17">
        <f t="shared" ref="F10:H10" si="0">SUM(F11:F14)</f>
        <v>744013.82</v>
      </c>
      <c r="G10" s="17">
        <f t="shared" ref="G10" si="1">SUM(G11:G14)</f>
        <v>853929.94</v>
      </c>
      <c r="H10" s="17">
        <f t="shared" si="0"/>
        <v>-109916.12</v>
      </c>
      <c r="J10" s="1"/>
    </row>
    <row r="11" spans="1:13" ht="21" customHeight="1" x14ac:dyDescent="0.25">
      <c r="B11" s="18"/>
      <c r="C11" s="19" t="s">
        <v>16</v>
      </c>
      <c r="D11" s="20"/>
      <c r="E11" s="21"/>
      <c r="F11" s="22">
        <v>488.22</v>
      </c>
      <c r="G11" s="246">
        <v>259</v>
      </c>
      <c r="H11" s="23">
        <f>+F11-G11</f>
        <v>229.22000000000003</v>
      </c>
      <c r="I11" s="24"/>
      <c r="J11" s="24"/>
    </row>
    <row r="12" spans="1:13" ht="21" customHeight="1" x14ac:dyDescent="0.25">
      <c r="B12" s="25"/>
      <c r="C12" s="19" t="s">
        <v>17</v>
      </c>
      <c r="D12" s="26"/>
      <c r="E12" s="21"/>
      <c r="F12" s="22">
        <v>706784.46</v>
      </c>
      <c r="G12" s="246">
        <v>653719.32999999996</v>
      </c>
      <c r="H12" s="23">
        <f>+F12-G12</f>
        <v>53065.130000000005</v>
      </c>
    </row>
    <row r="13" spans="1:13" ht="21" customHeight="1" x14ac:dyDescent="0.25">
      <c r="B13" s="25"/>
      <c r="C13" s="19" t="s">
        <v>18</v>
      </c>
      <c r="D13" s="26"/>
      <c r="E13" s="21"/>
      <c r="F13" s="22">
        <v>34706.85</v>
      </c>
      <c r="G13" s="246">
        <v>197917.32</v>
      </c>
      <c r="H13" s="23">
        <f>+F13-G13</f>
        <v>-163210.47</v>
      </c>
    </row>
    <row r="14" spans="1:13" ht="21" customHeight="1" x14ac:dyDescent="0.25">
      <c r="B14" s="25"/>
      <c r="C14" s="19" t="s">
        <v>19</v>
      </c>
      <c r="D14" s="26"/>
      <c r="E14" s="21"/>
      <c r="F14" s="27">
        <v>2034.29</v>
      </c>
      <c r="G14" s="241">
        <v>2034.29</v>
      </c>
      <c r="H14" s="28">
        <f>+F14-G14</f>
        <v>0</v>
      </c>
    </row>
    <row r="15" spans="1:13" ht="21" customHeight="1" x14ac:dyDescent="0.25">
      <c r="B15" s="25"/>
      <c r="C15" s="30"/>
      <c r="D15" s="30"/>
      <c r="E15" s="31"/>
      <c r="F15" s="32"/>
      <c r="G15" s="32"/>
      <c r="H15" s="33"/>
    </row>
    <row r="16" spans="1:13" ht="21" customHeight="1" x14ac:dyDescent="0.3">
      <c r="B16" s="34" t="s">
        <v>3</v>
      </c>
      <c r="C16" s="20"/>
      <c r="D16" s="20"/>
      <c r="E16" s="31"/>
      <c r="F16" s="35">
        <f t="shared" ref="F16:H16" si="2">+F21+F22</f>
        <v>143772905.58000001</v>
      </c>
      <c r="G16" s="35">
        <f t="shared" ref="G16" si="3">+G21+G22</f>
        <v>143772905.58000001</v>
      </c>
      <c r="H16" s="35">
        <f t="shared" si="2"/>
        <v>0</v>
      </c>
    </row>
    <row r="17" spans="1:13" ht="21" customHeight="1" x14ac:dyDescent="0.25">
      <c r="A17" s="36"/>
      <c r="B17" s="25"/>
      <c r="C17" s="19" t="s">
        <v>20</v>
      </c>
      <c r="D17" s="26"/>
      <c r="E17" s="37"/>
      <c r="F17" s="22">
        <v>143772905.58000001</v>
      </c>
      <c r="G17" s="246">
        <v>143772905.58000001</v>
      </c>
      <c r="H17" s="198">
        <f>+F17-G17</f>
        <v>0</v>
      </c>
      <c r="I17" s="200"/>
      <c r="J17" s="38"/>
    </row>
    <row r="18" spans="1:13" ht="21" hidden="1" customHeight="1" x14ac:dyDescent="0.25">
      <c r="B18" s="25"/>
      <c r="C18" s="19" t="s">
        <v>21</v>
      </c>
      <c r="D18" s="26"/>
      <c r="E18" s="37"/>
      <c r="F18" s="39">
        <v>0</v>
      </c>
      <c r="G18" s="39">
        <v>0</v>
      </c>
      <c r="H18" s="60">
        <f>+F18-G18</f>
        <v>0</v>
      </c>
    </row>
    <row r="19" spans="1:13" ht="21" hidden="1" customHeight="1" x14ac:dyDescent="0.25">
      <c r="B19" s="25"/>
      <c r="C19" s="19" t="s">
        <v>22</v>
      </c>
      <c r="D19" s="26"/>
      <c r="E19" s="37"/>
      <c r="F19" s="39">
        <v>0</v>
      </c>
      <c r="G19" s="39">
        <v>0</v>
      </c>
      <c r="H19" s="60">
        <f>+F19-G19</f>
        <v>0</v>
      </c>
      <c r="J19" s="40"/>
    </row>
    <row r="20" spans="1:13" ht="21" hidden="1" customHeight="1" x14ac:dyDescent="0.25">
      <c r="B20" s="25"/>
      <c r="C20" s="19" t="s">
        <v>23</v>
      </c>
      <c r="D20" s="26"/>
      <c r="E20" s="37"/>
      <c r="F20" s="41">
        <v>0</v>
      </c>
      <c r="G20" s="41">
        <v>0</v>
      </c>
      <c r="H20" s="63">
        <f>+F20-G20</f>
        <v>0</v>
      </c>
    </row>
    <row r="21" spans="1:13" ht="21" hidden="1" customHeight="1" x14ac:dyDescent="0.25">
      <c r="B21" s="25"/>
      <c r="C21" s="26"/>
      <c r="D21" s="26"/>
      <c r="E21" s="37" t="s">
        <v>24</v>
      </c>
      <c r="F21" s="42">
        <f t="shared" ref="F21:H21" si="4">SUM(F17:F20)</f>
        <v>143772905.58000001</v>
      </c>
      <c r="G21" s="42">
        <f t="shared" ref="G21" si="5">SUM(G17:G20)</f>
        <v>143772905.58000001</v>
      </c>
      <c r="H21" s="194">
        <f t="shared" si="4"/>
        <v>0</v>
      </c>
    </row>
    <row r="22" spans="1:13" ht="21" hidden="1" customHeight="1" x14ac:dyDescent="0.25">
      <c r="B22" s="25"/>
      <c r="C22" s="43" t="s">
        <v>25</v>
      </c>
      <c r="D22" s="26"/>
      <c r="E22" s="44"/>
      <c r="F22" s="45">
        <v>0</v>
      </c>
      <c r="G22" s="45">
        <v>0</v>
      </c>
      <c r="H22" s="63">
        <f>+F22-G22</f>
        <v>0</v>
      </c>
      <c r="J22" s="40"/>
    </row>
    <row r="23" spans="1:13" ht="9.6" customHeight="1" x14ac:dyDescent="0.25">
      <c r="B23" s="25"/>
      <c r="C23" s="26"/>
      <c r="D23" s="26"/>
      <c r="E23" s="21"/>
      <c r="F23" s="32"/>
      <c r="G23" s="32"/>
      <c r="H23" s="195"/>
    </row>
    <row r="24" spans="1:13" ht="21" customHeight="1" x14ac:dyDescent="0.3">
      <c r="B24" s="34" t="s">
        <v>26</v>
      </c>
      <c r="C24" s="20"/>
      <c r="D24" s="20"/>
      <c r="E24" s="31"/>
      <c r="F24" s="46">
        <f>+F25+F45</f>
        <v>5538129.950000003</v>
      </c>
      <c r="G24" s="46">
        <f t="shared" ref="G24" si="6">+G25+G45</f>
        <v>5707592.2599999905</v>
      </c>
      <c r="H24" s="199">
        <f t="shared" ref="H24" si="7">+H25+H45</f>
        <v>-169462.309999997</v>
      </c>
    </row>
    <row r="25" spans="1:13" ht="21" customHeight="1" x14ac:dyDescent="0.3">
      <c r="B25" s="47" t="s">
        <v>86</v>
      </c>
      <c r="C25" s="48"/>
      <c r="E25" s="49"/>
      <c r="F25" s="50">
        <f>+F40+F36+F31+F26</f>
        <v>102743751.16</v>
      </c>
      <c r="G25" s="50">
        <f t="shared" ref="G25" si="8">+G40+G36+G31+G26</f>
        <v>102832452.47999999</v>
      </c>
      <c r="H25" s="50">
        <f t="shared" ref="H25" si="9">+H40+H36+H31+H26</f>
        <v>-88701.320000002364</v>
      </c>
    </row>
    <row r="26" spans="1:13" ht="21" customHeight="1" x14ac:dyDescent="0.3">
      <c r="B26" s="18"/>
      <c r="C26" s="33" t="s">
        <v>27</v>
      </c>
      <c r="D26" s="33"/>
      <c r="E26" s="51"/>
      <c r="F26" s="52">
        <f t="shared" ref="F26:H26" si="10">SUM(F27:F30)</f>
        <v>50393390.479999997</v>
      </c>
      <c r="G26" s="52">
        <f t="shared" ref="G26" si="11">SUM(G27:G30)</f>
        <v>50394984.919999994</v>
      </c>
      <c r="H26" s="52">
        <f t="shared" si="10"/>
        <v>-1594.4400000011083</v>
      </c>
    </row>
    <row r="27" spans="1:13" ht="21" customHeight="1" x14ac:dyDescent="0.25">
      <c r="B27" s="25"/>
      <c r="C27" s="26"/>
      <c r="D27" s="37" t="s">
        <v>28</v>
      </c>
      <c r="E27" s="37"/>
      <c r="F27" s="53">
        <v>34529910.509999998</v>
      </c>
      <c r="G27" s="243">
        <v>34530085.68</v>
      </c>
      <c r="H27" s="23">
        <f>+F27-G27</f>
        <v>-175.17000000178814</v>
      </c>
      <c r="M27" s="40"/>
    </row>
    <row r="28" spans="1:13" ht="21" customHeight="1" x14ac:dyDescent="0.25">
      <c r="B28" s="25"/>
      <c r="C28" s="26"/>
      <c r="D28" s="37" t="s">
        <v>29</v>
      </c>
      <c r="E28" s="37"/>
      <c r="F28" s="22">
        <v>14329643.5</v>
      </c>
      <c r="G28" s="246">
        <v>14330832.869999999</v>
      </c>
      <c r="H28" s="54">
        <f>+F28-G28</f>
        <v>-1189.3699999991804</v>
      </c>
      <c r="M28" s="40"/>
    </row>
    <row r="29" spans="1:13" ht="21" customHeight="1" x14ac:dyDescent="0.25">
      <c r="B29" s="25"/>
      <c r="C29" s="26"/>
      <c r="D29" s="37" t="s">
        <v>95</v>
      </c>
      <c r="E29" s="37"/>
      <c r="F29" s="55">
        <v>1533836.47</v>
      </c>
      <c r="G29" s="242">
        <v>1534066.37</v>
      </c>
      <c r="H29" s="56">
        <f>+F29-G29</f>
        <v>-229.9000000001397</v>
      </c>
      <c r="M29" s="40"/>
    </row>
    <row r="30" spans="1:13" ht="21.75" hidden="1" customHeight="1" x14ac:dyDescent="0.25">
      <c r="B30" s="25"/>
      <c r="C30" s="26"/>
      <c r="D30" s="37" t="s">
        <v>94</v>
      </c>
      <c r="E30" s="37"/>
      <c r="F30" s="57">
        <v>0</v>
      </c>
      <c r="G30" s="57">
        <v>0</v>
      </c>
      <c r="H30" s="58">
        <f>+F30-G30</f>
        <v>0</v>
      </c>
    </row>
    <row r="31" spans="1:13" ht="21" customHeight="1" x14ac:dyDescent="0.3">
      <c r="B31" s="25"/>
      <c r="C31" s="33" t="s">
        <v>30</v>
      </c>
      <c r="D31" s="33"/>
      <c r="E31" s="51"/>
      <c r="F31" s="52">
        <f t="shared" ref="F31:H31" si="12">SUM(F32:F35)</f>
        <v>32394217.139999997</v>
      </c>
      <c r="G31" s="52">
        <f t="shared" ref="G31" si="13">SUM(G32:G35)</f>
        <v>32400682.280000001</v>
      </c>
      <c r="H31" s="52">
        <f t="shared" si="12"/>
        <v>-6465.1400000030408</v>
      </c>
    </row>
    <row r="32" spans="1:13" ht="21" customHeight="1" x14ac:dyDescent="0.25">
      <c r="B32" s="25"/>
      <c r="C32" s="26"/>
      <c r="D32" s="37" t="s">
        <v>31</v>
      </c>
      <c r="E32" s="37"/>
      <c r="F32" s="55">
        <v>14273479.289999999</v>
      </c>
      <c r="G32" s="242">
        <v>14280370.75</v>
      </c>
      <c r="H32" s="59">
        <f>+F32-G32</f>
        <v>-6891.4600000008941</v>
      </c>
    </row>
    <row r="33" spans="2:11" ht="21" customHeight="1" x14ac:dyDescent="0.25">
      <c r="B33" s="25"/>
      <c r="C33" s="26"/>
      <c r="D33" s="37" t="s">
        <v>32</v>
      </c>
      <c r="E33" s="37"/>
      <c r="F33" s="22">
        <v>17485927.02</v>
      </c>
      <c r="G33" s="246">
        <v>17485932.260000002</v>
      </c>
      <c r="H33" s="60">
        <f>+F33-G33</f>
        <v>-5.2400000020861626</v>
      </c>
    </row>
    <row r="34" spans="2:11" ht="20.25" customHeight="1" x14ac:dyDescent="0.25">
      <c r="B34" s="25"/>
      <c r="C34" s="26"/>
      <c r="D34" s="61" t="s">
        <v>93</v>
      </c>
      <c r="E34" s="37"/>
      <c r="F34" s="55">
        <v>634810.82999999996</v>
      </c>
      <c r="G34" s="242">
        <v>634379.27</v>
      </c>
      <c r="H34" s="54">
        <f>+F34-G34</f>
        <v>431.55999999993946</v>
      </c>
    </row>
    <row r="35" spans="2:11" ht="15.75" hidden="1" customHeight="1" x14ac:dyDescent="0.25">
      <c r="B35" s="25"/>
      <c r="C35" s="26"/>
      <c r="D35" s="37" t="s">
        <v>94</v>
      </c>
      <c r="E35" s="37"/>
      <c r="F35" s="62">
        <v>0</v>
      </c>
      <c r="G35" s="62">
        <v>0</v>
      </c>
      <c r="H35" s="63">
        <f>+F35-G35</f>
        <v>0</v>
      </c>
    </row>
    <row r="36" spans="2:11" ht="21" customHeight="1" x14ac:dyDescent="0.3">
      <c r="B36" s="25"/>
      <c r="C36" s="33" t="s">
        <v>33</v>
      </c>
      <c r="D36" s="64"/>
      <c r="E36" s="65"/>
      <c r="F36" s="50">
        <f t="shared" ref="F36:H36" si="14">SUM(F37:F39)</f>
        <v>23671.96</v>
      </c>
      <c r="G36" s="50">
        <f t="shared" ref="G36" si="15">SUM(G37:G39)</f>
        <v>24610.55</v>
      </c>
      <c r="H36" s="52">
        <f t="shared" si="14"/>
        <v>-938.59000000000015</v>
      </c>
      <c r="K36" s="1"/>
    </row>
    <row r="37" spans="2:11" ht="21" customHeight="1" x14ac:dyDescent="0.25">
      <c r="B37" s="25"/>
      <c r="C37" s="26"/>
      <c r="D37" s="37" t="s">
        <v>34</v>
      </c>
      <c r="E37" s="37"/>
      <c r="F37" s="53">
        <v>23671.96</v>
      </c>
      <c r="G37" s="243">
        <v>24610.55</v>
      </c>
      <c r="H37" s="23">
        <f>+F37-G37</f>
        <v>-938.59000000000015</v>
      </c>
    </row>
    <row r="38" spans="2:11" ht="21" hidden="1" customHeight="1" x14ac:dyDescent="0.25">
      <c r="B38" s="25"/>
      <c r="C38" s="26"/>
      <c r="D38" s="37" t="s">
        <v>35</v>
      </c>
      <c r="E38" s="37"/>
      <c r="F38" s="39">
        <v>0</v>
      </c>
      <c r="G38" s="39">
        <v>0</v>
      </c>
      <c r="H38" s="23">
        <f>+F38-G38</f>
        <v>0</v>
      </c>
    </row>
    <row r="39" spans="2:11" ht="21" hidden="1" customHeight="1" x14ac:dyDescent="0.25">
      <c r="B39" s="25"/>
      <c r="C39" s="26"/>
      <c r="D39" s="37" t="s">
        <v>36</v>
      </c>
      <c r="E39" s="37"/>
      <c r="F39" s="28">
        <v>0</v>
      </c>
      <c r="G39" s="28">
        <v>0</v>
      </c>
      <c r="H39" s="66">
        <f>+F39-G39</f>
        <v>0</v>
      </c>
    </row>
    <row r="40" spans="2:11" ht="21" customHeight="1" x14ac:dyDescent="0.3">
      <c r="B40" s="25"/>
      <c r="C40" s="33" t="s">
        <v>37</v>
      </c>
      <c r="D40" s="33"/>
      <c r="E40" s="21"/>
      <c r="F40" s="50">
        <f t="shared" ref="F40:H40" si="16">SUM(F41:F44)</f>
        <v>19932471.580000002</v>
      </c>
      <c r="G40" s="50">
        <f t="shared" ref="G40" si="17">SUM(G41:G44)</f>
        <v>20012174.729999997</v>
      </c>
      <c r="H40" s="50">
        <f t="shared" si="16"/>
        <v>-79703.149999998219</v>
      </c>
    </row>
    <row r="41" spans="2:11" ht="21" customHeight="1" x14ac:dyDescent="0.25">
      <c r="B41" s="25"/>
      <c r="C41" s="26"/>
      <c r="D41" s="37" t="s">
        <v>38</v>
      </c>
      <c r="E41" s="37"/>
      <c r="F41" s="53">
        <v>15821412.050000001</v>
      </c>
      <c r="G41" s="243">
        <v>15839654.539999999</v>
      </c>
      <c r="H41" s="23">
        <f>+F41-G41</f>
        <v>-18242.489999998361</v>
      </c>
    </row>
    <row r="42" spans="2:11" ht="21" customHeight="1" x14ac:dyDescent="0.25">
      <c r="B42" s="25"/>
      <c r="C42" s="26"/>
      <c r="D42" s="37" t="s">
        <v>39</v>
      </c>
      <c r="E42" s="37"/>
      <c r="F42" s="53">
        <v>4712965.46</v>
      </c>
      <c r="G42" s="243">
        <v>4724177.97</v>
      </c>
      <c r="H42" s="23">
        <f>+F42-G42</f>
        <v>-11212.509999999776</v>
      </c>
    </row>
    <row r="43" spans="2:11" ht="21" customHeight="1" x14ac:dyDescent="0.25">
      <c r="B43" s="25"/>
      <c r="C43" s="26"/>
      <c r="D43" s="37" t="s">
        <v>96</v>
      </c>
      <c r="E43" s="37"/>
      <c r="F43" s="53">
        <v>448429.35</v>
      </c>
      <c r="G43" s="243">
        <v>471230.07</v>
      </c>
      <c r="H43" s="23">
        <f>+F43-G43</f>
        <v>-22800.72000000003</v>
      </c>
    </row>
    <row r="44" spans="2:11" ht="21" customHeight="1" x14ac:dyDescent="0.25">
      <c r="B44" s="25"/>
      <c r="C44" s="26"/>
      <c r="D44" s="37" t="s">
        <v>102</v>
      </c>
      <c r="E44" s="37"/>
      <c r="F44" s="67">
        <v>-1050335.28</v>
      </c>
      <c r="G44" s="244">
        <v>-1022887.85</v>
      </c>
      <c r="H44" s="66">
        <f>+F44-G44</f>
        <v>-27447.430000000051</v>
      </c>
    </row>
    <row r="45" spans="2:11" ht="21" customHeight="1" x14ac:dyDescent="0.3">
      <c r="B45" s="25" t="s">
        <v>105</v>
      </c>
      <c r="C45" s="33"/>
      <c r="D45" s="26"/>
      <c r="E45" s="68"/>
      <c r="F45" s="69">
        <v>-97205621.209999993</v>
      </c>
      <c r="G45" s="245">
        <v>-97124860.219999999</v>
      </c>
      <c r="H45" s="50">
        <f>+F45-G45</f>
        <v>-80760.989999994636</v>
      </c>
    </row>
    <row r="46" spans="2:11" ht="21" customHeight="1" x14ac:dyDescent="0.25">
      <c r="B46" s="25"/>
      <c r="C46" s="30"/>
      <c r="D46" s="30"/>
      <c r="E46" s="21"/>
      <c r="F46" s="32"/>
      <c r="G46" s="32"/>
      <c r="H46" s="33"/>
    </row>
    <row r="47" spans="2:11" ht="21" customHeight="1" x14ac:dyDescent="0.3">
      <c r="B47" s="34" t="s">
        <v>40</v>
      </c>
      <c r="D47" s="20"/>
      <c r="E47" s="31"/>
      <c r="F47" s="70">
        <f t="shared" ref="F47:H47" si="18">+F50+F51</f>
        <v>3429353.74</v>
      </c>
      <c r="G47" s="70">
        <f t="shared" ref="G47" si="19">+G50+G51</f>
        <v>3584823.4299999997</v>
      </c>
      <c r="H47" s="70">
        <f t="shared" si="18"/>
        <v>-155469.68999999948</v>
      </c>
    </row>
    <row r="48" spans="2:11" ht="21" hidden="1" customHeight="1" x14ac:dyDescent="0.25">
      <c r="B48" s="25"/>
      <c r="C48" s="37" t="s">
        <v>41</v>
      </c>
      <c r="D48" s="26"/>
      <c r="E48" s="37"/>
      <c r="F48" s="22">
        <v>0</v>
      </c>
      <c r="G48" s="22">
        <v>0</v>
      </c>
      <c r="H48" s="23">
        <f>+F48-G48</f>
        <v>0</v>
      </c>
    </row>
    <row r="49" spans="2:10" ht="21" customHeight="1" x14ac:dyDescent="0.25">
      <c r="B49" s="25"/>
      <c r="C49" s="37" t="s">
        <v>42</v>
      </c>
      <c r="D49" s="26"/>
      <c r="E49" s="37"/>
      <c r="F49" s="22">
        <v>5835608.8600000003</v>
      </c>
      <c r="G49" s="246">
        <v>6563083.5499999998</v>
      </c>
      <c r="H49" s="28">
        <f>+F49-G49</f>
        <v>-727474.68999999948</v>
      </c>
      <c r="J49" s="24"/>
    </row>
    <row r="50" spans="2:10" ht="13.5" hidden="1" customHeight="1" x14ac:dyDescent="0.25">
      <c r="B50" s="25"/>
      <c r="C50" s="37" t="s">
        <v>24</v>
      </c>
      <c r="D50" s="26"/>
      <c r="E50" s="37"/>
      <c r="F50" s="42">
        <f>SUM(F48:F49)</f>
        <v>5835608.8600000003</v>
      </c>
      <c r="G50" s="247">
        <f>SUM(G48:G49)</f>
        <v>6563083.5499999998</v>
      </c>
      <c r="H50" s="42">
        <f>+H49+H48</f>
        <v>-727474.68999999948</v>
      </c>
    </row>
    <row r="51" spans="2:10" ht="21" customHeight="1" x14ac:dyDescent="0.25">
      <c r="B51" s="25"/>
      <c r="C51" s="37" t="s">
        <v>43</v>
      </c>
      <c r="D51" s="26"/>
      <c r="E51" s="37"/>
      <c r="F51" s="45">
        <v>-2406255.12</v>
      </c>
      <c r="G51" s="45">
        <v>-2978260.12</v>
      </c>
      <c r="H51" s="71">
        <f>+F51-G51</f>
        <v>572005</v>
      </c>
      <c r="J51" s="24"/>
    </row>
    <row r="52" spans="2:10" ht="21" customHeight="1" x14ac:dyDescent="0.25">
      <c r="B52" s="25"/>
      <c r="C52" s="30"/>
      <c r="D52" s="30"/>
      <c r="E52" s="21"/>
      <c r="F52" s="32"/>
      <c r="G52" s="32"/>
      <c r="H52" s="33"/>
    </row>
    <row r="53" spans="2:10" ht="21" customHeight="1" x14ac:dyDescent="0.3">
      <c r="B53" s="34" t="s">
        <v>5</v>
      </c>
      <c r="D53" s="20"/>
      <c r="E53" s="31"/>
      <c r="F53" s="70">
        <f>SUM(F54:F59)</f>
        <v>6355166.1100000003</v>
      </c>
      <c r="G53" s="70">
        <f>SUM(G54:G59)</f>
        <v>6589624.4500000002</v>
      </c>
      <c r="H53" s="70">
        <f>SUM(H54:H59)</f>
        <v>-234458.34</v>
      </c>
    </row>
    <row r="54" spans="2:10" ht="21" customHeight="1" x14ac:dyDescent="0.25">
      <c r="B54" s="72"/>
      <c r="C54" s="37" t="s">
        <v>44</v>
      </c>
      <c r="D54" s="43"/>
      <c r="E54" s="37"/>
      <c r="F54" s="39">
        <v>26838.65</v>
      </c>
      <c r="G54" s="254">
        <v>25488.080000000002</v>
      </c>
      <c r="H54" s="23">
        <f t="shared" ref="H54:H59" si="20">+F54-G54</f>
        <v>1350.5699999999997</v>
      </c>
      <c r="I54" s="24"/>
    </row>
    <row r="55" spans="2:10" ht="21" customHeight="1" x14ac:dyDescent="0.25">
      <c r="B55" s="72"/>
      <c r="C55" s="37" t="s">
        <v>45</v>
      </c>
      <c r="D55" s="43"/>
      <c r="E55" s="37"/>
      <c r="F55" s="39">
        <v>0</v>
      </c>
      <c r="G55" s="254">
        <v>295.66000000000003</v>
      </c>
      <c r="H55" s="23">
        <f t="shared" si="20"/>
        <v>-295.66000000000003</v>
      </c>
      <c r="I55" s="24"/>
    </row>
    <row r="56" spans="2:10" ht="21" customHeight="1" x14ac:dyDescent="0.25">
      <c r="B56" s="72"/>
      <c r="C56" s="37" t="s">
        <v>46</v>
      </c>
      <c r="D56" s="43"/>
      <c r="E56" s="37"/>
      <c r="F56" s="39">
        <v>6286738.8899999997</v>
      </c>
      <c r="G56" s="254">
        <v>6522252.1399999997</v>
      </c>
      <c r="H56" s="23">
        <f t="shared" si="20"/>
        <v>-235513.25</v>
      </c>
      <c r="I56" s="24"/>
    </row>
    <row r="57" spans="2:10" ht="21" hidden="1" customHeight="1" x14ac:dyDescent="0.25">
      <c r="B57" s="251"/>
      <c r="C57" s="61" t="s">
        <v>125</v>
      </c>
      <c r="E57" s="37"/>
      <c r="F57" s="254">
        <v>0</v>
      </c>
      <c r="G57" s="254">
        <v>0</v>
      </c>
      <c r="H57" s="23">
        <f t="shared" si="20"/>
        <v>0</v>
      </c>
      <c r="I57" s="24"/>
    </row>
    <row r="58" spans="2:10" ht="21" customHeight="1" x14ac:dyDescent="0.25">
      <c r="B58" s="72"/>
      <c r="C58" s="37" t="s">
        <v>121</v>
      </c>
      <c r="D58" s="43"/>
      <c r="E58" s="37"/>
      <c r="F58" s="39">
        <v>40000</v>
      </c>
      <c r="G58" s="254">
        <v>40000</v>
      </c>
      <c r="H58" s="23">
        <f t="shared" si="20"/>
        <v>0</v>
      </c>
    </row>
    <row r="59" spans="2:10" ht="21" customHeight="1" x14ac:dyDescent="0.25">
      <c r="B59" s="72"/>
      <c r="C59" s="37" t="s">
        <v>47</v>
      </c>
      <c r="D59" s="43"/>
      <c r="E59" s="37"/>
      <c r="F59" s="41">
        <v>1588.57</v>
      </c>
      <c r="G59" s="255">
        <v>1588.57</v>
      </c>
      <c r="H59" s="29">
        <f t="shared" si="20"/>
        <v>0</v>
      </c>
    </row>
    <row r="60" spans="2:10" ht="21" hidden="1" customHeight="1" x14ac:dyDescent="0.25">
      <c r="B60" s="72"/>
      <c r="C60" s="20"/>
      <c r="D60" s="20"/>
      <c r="E60" s="31"/>
      <c r="F60" s="25"/>
      <c r="G60" s="25"/>
      <c r="H60" s="73"/>
    </row>
    <row r="61" spans="2:10" ht="21" customHeight="1" x14ac:dyDescent="0.3">
      <c r="B61" s="34" t="s">
        <v>48</v>
      </c>
      <c r="D61" s="20"/>
      <c r="E61" s="31"/>
      <c r="F61" s="70">
        <f>+F62+F63</f>
        <v>50880.090000000026</v>
      </c>
      <c r="G61" s="70">
        <f>+G62+G63</f>
        <v>52852.469999999972</v>
      </c>
      <c r="H61" s="70">
        <f>+H62+H63</f>
        <v>-1972.3799999999464</v>
      </c>
    </row>
    <row r="62" spans="2:10" ht="21" customHeight="1" x14ac:dyDescent="0.25">
      <c r="B62" s="18"/>
      <c r="C62" s="54" t="s">
        <v>49</v>
      </c>
      <c r="D62" s="43"/>
      <c r="E62" s="54"/>
      <c r="F62" s="59">
        <v>496246.25</v>
      </c>
      <c r="G62" s="249">
        <v>496246.25</v>
      </c>
      <c r="H62" s="59">
        <f>+F62-G62</f>
        <v>0</v>
      </c>
    </row>
    <row r="63" spans="2:10" ht="21" customHeight="1" x14ac:dyDescent="0.25">
      <c r="B63" s="74"/>
      <c r="C63" s="58" t="s">
        <v>50</v>
      </c>
      <c r="D63" s="75"/>
      <c r="E63" s="58"/>
      <c r="F63" s="57">
        <v>-445366.16</v>
      </c>
      <c r="G63" s="248">
        <v>-443393.78</v>
      </c>
      <c r="H63" s="57">
        <f>+F63-G63</f>
        <v>-1972.3799999999464</v>
      </c>
    </row>
    <row r="64" spans="2:10" ht="21" customHeight="1" thickBot="1" x14ac:dyDescent="0.35">
      <c r="B64" s="77" t="s">
        <v>51</v>
      </c>
      <c r="C64" s="77"/>
      <c r="D64" s="78"/>
      <c r="E64" s="79"/>
      <c r="F64" s="80">
        <f>+F10+F16+F24+F47+F53+F61</f>
        <v>159890449.29000005</v>
      </c>
      <c r="G64" s="80">
        <f>+G10+G16+G24+G47+G53+G61</f>
        <v>160561728.13</v>
      </c>
      <c r="H64" s="81">
        <f>+H10+H16+H24+H47+H53+H61</f>
        <v>-671278.83999999636</v>
      </c>
      <c r="I64" s="40"/>
    </row>
    <row r="65" spans="2:11" ht="15.75" x14ac:dyDescent="0.25">
      <c r="B65" s="82"/>
      <c r="C65" s="82"/>
      <c r="D65" s="82"/>
      <c r="E65" s="82"/>
      <c r="F65" s="30"/>
      <c r="G65" s="30"/>
      <c r="H65" s="30"/>
    </row>
    <row r="66" spans="2:11" ht="16.5" customHeight="1" x14ac:dyDescent="0.25">
      <c r="B66" s="321"/>
      <c r="C66" s="321"/>
      <c r="D66" s="321"/>
      <c r="E66" s="321"/>
      <c r="F66" s="321"/>
      <c r="G66" s="321"/>
      <c r="H66" s="321"/>
    </row>
    <row r="67" spans="2:11" ht="29.25" customHeight="1" x14ac:dyDescent="0.25">
      <c r="B67" s="83"/>
      <c r="C67" s="84"/>
      <c r="D67" s="84"/>
      <c r="E67" s="85"/>
      <c r="F67" s="222" t="str">
        <f>+F8</f>
        <v>junio 2022</v>
      </c>
      <c r="G67" s="222" t="str">
        <f>+G8</f>
        <v>mayo 2022</v>
      </c>
      <c r="H67" s="223" t="s">
        <v>110</v>
      </c>
    </row>
    <row r="68" spans="2:11" ht="15.75" x14ac:dyDescent="0.25">
      <c r="B68" s="86" t="s">
        <v>52</v>
      </c>
      <c r="C68" s="87"/>
      <c r="D68" s="87"/>
      <c r="E68" s="88"/>
      <c r="F68" s="89" t="s">
        <v>14</v>
      </c>
      <c r="G68" s="90">
        <v>-2</v>
      </c>
      <c r="H68" s="91" t="s">
        <v>15</v>
      </c>
    </row>
    <row r="69" spans="2:11" ht="21" customHeight="1" x14ac:dyDescent="0.3">
      <c r="B69" s="92" t="s">
        <v>53</v>
      </c>
      <c r="C69" s="20"/>
      <c r="D69" s="20"/>
      <c r="E69" s="30"/>
      <c r="F69" s="35">
        <f>SUM(F70:F73)</f>
        <v>433729.85</v>
      </c>
      <c r="G69" s="35">
        <f>SUM(G70:G73)</f>
        <v>444203.66000000003</v>
      </c>
      <c r="H69" s="35">
        <f>F69-G69</f>
        <v>-10473.810000000056</v>
      </c>
    </row>
    <row r="70" spans="2:11" ht="21" customHeight="1" x14ac:dyDescent="0.25">
      <c r="B70" s="93"/>
      <c r="C70" s="61" t="s">
        <v>100</v>
      </c>
      <c r="D70" s="61"/>
      <c r="E70" s="26"/>
      <c r="F70" s="72">
        <v>211727.42</v>
      </c>
      <c r="G70" s="251">
        <v>199502.54</v>
      </c>
      <c r="H70" s="56">
        <f>+F70-G70</f>
        <v>12224.880000000005</v>
      </c>
    </row>
    <row r="71" spans="2:11" ht="21" customHeight="1" x14ac:dyDescent="0.25">
      <c r="B71" s="93"/>
      <c r="C71" s="61" t="s">
        <v>54</v>
      </c>
      <c r="D71" s="43"/>
      <c r="E71" s="26"/>
      <c r="F71" s="72">
        <v>25486.46</v>
      </c>
      <c r="G71" s="251">
        <v>18332.43</v>
      </c>
      <c r="H71" s="56">
        <f>+F71-G71</f>
        <v>7154.0299999999988</v>
      </c>
    </row>
    <row r="72" spans="2:11" ht="21" customHeight="1" x14ac:dyDescent="0.25">
      <c r="B72" s="93"/>
      <c r="C72" s="61" t="s">
        <v>55</v>
      </c>
      <c r="D72" s="43"/>
      <c r="E72" s="26"/>
      <c r="F72" s="72">
        <v>196515.97</v>
      </c>
      <c r="G72" s="251">
        <v>226368.69</v>
      </c>
      <c r="H72" s="56">
        <f>+F72-G72</f>
        <v>-29852.720000000001</v>
      </c>
    </row>
    <row r="73" spans="2:11" ht="21" hidden="1" customHeight="1" x14ac:dyDescent="0.25">
      <c r="B73" s="93"/>
      <c r="C73" s="61" t="s">
        <v>56</v>
      </c>
      <c r="D73" s="43"/>
      <c r="E73" s="26"/>
      <c r="F73" s="62">
        <v>0</v>
      </c>
      <c r="G73" s="250">
        <v>0</v>
      </c>
      <c r="H73" s="57">
        <f>+F73-G73</f>
        <v>0</v>
      </c>
    </row>
    <row r="74" spans="2:11" ht="9.6" customHeight="1" x14ac:dyDescent="0.25">
      <c r="B74" s="94"/>
      <c r="C74" s="82"/>
      <c r="D74" s="82"/>
      <c r="E74" s="82"/>
      <c r="F74" s="95"/>
      <c r="G74" s="95"/>
      <c r="H74" s="96"/>
    </row>
    <row r="75" spans="2:11" ht="21" customHeight="1" x14ac:dyDescent="0.3">
      <c r="B75" s="92" t="s">
        <v>57</v>
      </c>
      <c r="C75" s="20"/>
      <c r="D75" s="20"/>
      <c r="E75" s="30"/>
      <c r="F75" s="35">
        <f t="shared" ref="F75:H75" si="21">SUM(F76:F77)</f>
        <v>106702243.75</v>
      </c>
      <c r="G75" s="35">
        <f t="shared" ref="G75" si="22">SUM(G76:G77)</f>
        <v>107153894.70999999</v>
      </c>
      <c r="H75" s="35">
        <f t="shared" si="21"/>
        <v>-451650.95999999344</v>
      </c>
    </row>
    <row r="76" spans="2:11" ht="21" customHeight="1" x14ac:dyDescent="0.25">
      <c r="B76" s="97"/>
      <c r="C76" s="61" t="s">
        <v>58</v>
      </c>
      <c r="D76" s="26"/>
      <c r="E76" s="61"/>
      <c r="F76" s="98">
        <v>106702243.75</v>
      </c>
      <c r="G76" s="252">
        <v>107153894.70999999</v>
      </c>
      <c r="H76" s="99">
        <f>+F76-G76</f>
        <v>-451650.95999999344</v>
      </c>
    </row>
    <row r="77" spans="2:11" ht="21" hidden="1" customHeight="1" x14ac:dyDescent="0.25">
      <c r="B77" s="97"/>
      <c r="C77" s="61" t="s">
        <v>59</v>
      </c>
      <c r="D77" s="26"/>
      <c r="E77" s="61"/>
      <c r="F77" s="41">
        <v>0</v>
      </c>
      <c r="G77" s="41">
        <v>0</v>
      </c>
      <c r="H77" s="29">
        <f>+F77-G77</f>
        <v>0</v>
      </c>
    </row>
    <row r="78" spans="2:11" ht="21" customHeight="1" x14ac:dyDescent="0.25">
      <c r="B78" s="97"/>
      <c r="C78" s="30"/>
      <c r="D78" s="30"/>
      <c r="E78" s="36"/>
      <c r="F78" s="32"/>
      <c r="G78" s="32"/>
      <c r="H78" s="33"/>
    </row>
    <row r="79" spans="2:11" ht="21" customHeight="1" x14ac:dyDescent="0.3">
      <c r="B79" s="92" t="s">
        <v>60</v>
      </c>
      <c r="C79" s="20"/>
      <c r="D79" s="20"/>
      <c r="E79" s="30"/>
      <c r="F79" s="35">
        <f t="shared" ref="F79:H79" si="23">SUM(F80:F82)</f>
        <v>792950.42</v>
      </c>
      <c r="G79" s="35">
        <f t="shared" ref="G79" si="24">SUM(G80:G82)</f>
        <v>635542.79</v>
      </c>
      <c r="H79" s="35">
        <f t="shared" si="23"/>
        <v>157407.63000000003</v>
      </c>
    </row>
    <row r="80" spans="2:11" ht="21" customHeight="1" x14ac:dyDescent="0.25">
      <c r="B80" s="97"/>
      <c r="C80" s="26" t="s">
        <v>61</v>
      </c>
      <c r="D80" s="26"/>
      <c r="F80" s="39">
        <v>110829.66</v>
      </c>
      <c r="G80" s="254">
        <v>110829.66</v>
      </c>
      <c r="H80" s="23">
        <f>+F80-G80</f>
        <v>0</v>
      </c>
      <c r="K80" s="40"/>
    </row>
    <row r="81" spans="2:11" ht="21" customHeight="1" x14ac:dyDescent="0.25">
      <c r="B81" s="97"/>
      <c r="C81" s="26" t="s">
        <v>60</v>
      </c>
      <c r="D81" s="26"/>
      <c r="F81" s="39">
        <v>681102.25</v>
      </c>
      <c r="G81" s="254">
        <v>524436.85</v>
      </c>
      <c r="H81" s="23">
        <f>+F81-G81</f>
        <v>156665.40000000002</v>
      </c>
      <c r="I81" s="24"/>
      <c r="K81" s="24"/>
    </row>
    <row r="82" spans="2:11" ht="21" customHeight="1" x14ac:dyDescent="0.25">
      <c r="B82" s="97"/>
      <c r="C82" s="61" t="s">
        <v>62</v>
      </c>
      <c r="D82" s="26"/>
      <c r="E82" s="61"/>
      <c r="F82" s="28">
        <v>1018.51</v>
      </c>
      <c r="G82" s="253">
        <v>276.27999999999997</v>
      </c>
      <c r="H82" s="23">
        <f>+F82-G82</f>
        <v>742.23</v>
      </c>
    </row>
    <row r="83" spans="2:11" ht="21" customHeight="1" x14ac:dyDescent="0.3">
      <c r="B83" s="100"/>
      <c r="C83" s="101"/>
      <c r="D83" s="101"/>
      <c r="E83" s="102" t="s">
        <v>63</v>
      </c>
      <c r="F83" s="35">
        <f t="shared" ref="F83:H83" si="25">F75+F69+F79</f>
        <v>107928924.02</v>
      </c>
      <c r="G83" s="35">
        <f t="shared" ref="G83" si="26">G75+G69+G79</f>
        <v>108233641.16</v>
      </c>
      <c r="H83" s="70">
        <f t="shared" si="25"/>
        <v>-304717.13999999349</v>
      </c>
    </row>
    <row r="84" spans="2:11" ht="15.75" x14ac:dyDescent="0.25">
      <c r="B84" s="97"/>
      <c r="C84" s="30"/>
      <c r="D84" s="30"/>
      <c r="E84" s="30"/>
      <c r="F84" s="103"/>
      <c r="G84" s="103"/>
      <c r="H84" s="197"/>
    </row>
    <row r="85" spans="2:11" ht="21" customHeight="1" x14ac:dyDescent="0.25">
      <c r="B85" s="104" t="s">
        <v>8</v>
      </c>
      <c r="C85" s="105"/>
      <c r="D85" s="105"/>
      <c r="E85" s="89"/>
      <c r="F85" s="106"/>
      <c r="G85" s="106"/>
      <c r="H85" s="107"/>
    </row>
    <row r="86" spans="2:11" ht="21" customHeight="1" x14ac:dyDescent="0.3">
      <c r="B86" s="92" t="s">
        <v>9</v>
      </c>
      <c r="C86" s="20"/>
      <c r="D86" s="20"/>
      <c r="E86" s="30"/>
      <c r="F86" s="35">
        <f t="shared" ref="F86:H86" si="27">+F87+F98+F103</f>
        <v>147091998.27000004</v>
      </c>
      <c r="G86" s="35">
        <f t="shared" ref="G86" si="28">+G87+G98+G103</f>
        <v>147621640.63</v>
      </c>
      <c r="H86" s="108">
        <f t="shared" si="27"/>
        <v>-529642.36000000103</v>
      </c>
    </row>
    <row r="87" spans="2:11" ht="21" customHeight="1" x14ac:dyDescent="0.3">
      <c r="B87" s="93"/>
      <c r="C87" s="20" t="s">
        <v>64</v>
      </c>
      <c r="D87" s="20"/>
      <c r="E87" s="30"/>
      <c r="F87" s="109">
        <f t="shared" ref="F87:H87" si="29">SUM(F88:F97)</f>
        <v>99383120.280000016</v>
      </c>
      <c r="G87" s="109">
        <f t="shared" ref="G87" si="30">SUM(G88:G97)</f>
        <v>99912762.640000001</v>
      </c>
      <c r="H87" s="50">
        <f t="shared" si="29"/>
        <v>-529642.36000000103</v>
      </c>
    </row>
    <row r="88" spans="2:11" ht="21" customHeight="1" x14ac:dyDescent="0.25">
      <c r="B88" s="97"/>
      <c r="C88" s="30"/>
      <c r="D88" s="61" t="s">
        <v>65</v>
      </c>
      <c r="E88" s="61"/>
      <c r="F88" s="110">
        <v>74860853.689999998</v>
      </c>
      <c r="G88" s="110">
        <v>74860853.689999998</v>
      </c>
      <c r="H88" s="56">
        <f>+F88-G88</f>
        <v>0</v>
      </c>
    </row>
    <row r="89" spans="2:11" ht="21" customHeight="1" x14ac:dyDescent="0.25">
      <c r="B89" s="97"/>
      <c r="C89" s="30"/>
      <c r="D89" s="61" t="s">
        <v>66</v>
      </c>
      <c r="E89" s="61"/>
      <c r="F89" s="110">
        <v>4161370.18</v>
      </c>
      <c r="G89" s="110">
        <v>4161370.18</v>
      </c>
      <c r="H89" s="56">
        <f>+F89-G89</f>
        <v>0</v>
      </c>
    </row>
    <row r="90" spans="2:11" ht="21" hidden="1" customHeight="1" x14ac:dyDescent="0.25">
      <c r="B90" s="97"/>
      <c r="C90" s="30"/>
      <c r="D90" s="61" t="s">
        <v>67</v>
      </c>
      <c r="E90" s="61"/>
      <c r="F90" s="110">
        <v>0</v>
      </c>
      <c r="G90" s="110">
        <v>0</v>
      </c>
      <c r="H90" s="56">
        <f t="shared" ref="H90:H96" si="31">+F90-G90</f>
        <v>0</v>
      </c>
    </row>
    <row r="91" spans="2:11" ht="21" customHeight="1" x14ac:dyDescent="0.25">
      <c r="B91" s="97"/>
      <c r="C91" s="30"/>
      <c r="D91" s="61" t="s">
        <v>115</v>
      </c>
      <c r="E91" s="61"/>
      <c r="F91" s="110">
        <v>834472.92</v>
      </c>
      <c r="G91" s="110">
        <v>834472.92</v>
      </c>
      <c r="H91" s="56">
        <f t="shared" si="31"/>
        <v>0</v>
      </c>
    </row>
    <row r="92" spans="2:11" ht="21" customHeight="1" x14ac:dyDescent="0.25">
      <c r="B92" s="97"/>
      <c r="C92" s="30"/>
      <c r="D92" s="61" t="s">
        <v>68</v>
      </c>
      <c r="E92" s="61"/>
      <c r="F92" s="110">
        <v>15229898.09</v>
      </c>
      <c r="G92" s="110">
        <v>15759051.960000001</v>
      </c>
      <c r="H92" s="56">
        <f t="shared" si="31"/>
        <v>-529153.87000000104</v>
      </c>
    </row>
    <row r="93" spans="2:11" ht="21" customHeight="1" x14ac:dyDescent="0.25">
      <c r="B93" s="97"/>
      <c r="C93" s="30"/>
      <c r="D93" s="61" t="s">
        <v>69</v>
      </c>
      <c r="E93" s="61"/>
      <c r="F93" s="110">
        <f>2670429.64-F97</f>
        <v>2421927.2800000003</v>
      </c>
      <c r="G93" s="110">
        <f>2670429.64-G97</f>
        <v>2421927.2800000003</v>
      </c>
      <c r="H93" s="56">
        <f t="shared" si="31"/>
        <v>0</v>
      </c>
    </row>
    <row r="94" spans="2:11" ht="21" customHeight="1" x14ac:dyDescent="0.25">
      <c r="B94" s="97"/>
      <c r="C94" s="30"/>
      <c r="D94" s="61" t="s">
        <v>70</v>
      </c>
      <c r="E94" s="61"/>
      <c r="F94" s="110">
        <v>1424209.76</v>
      </c>
      <c r="G94" s="110">
        <v>1424698.25</v>
      </c>
      <c r="H94" s="56">
        <f t="shared" si="31"/>
        <v>-488.48999999999069</v>
      </c>
    </row>
    <row r="95" spans="2:11" ht="21" customHeight="1" x14ac:dyDescent="0.25">
      <c r="B95" s="97"/>
      <c r="C95" s="30"/>
      <c r="D95" s="61" t="s">
        <v>111</v>
      </c>
      <c r="E95" s="61"/>
      <c r="F95" s="110">
        <v>201886</v>
      </c>
      <c r="G95" s="110">
        <v>201886</v>
      </c>
      <c r="H95" s="56">
        <f t="shared" si="31"/>
        <v>0</v>
      </c>
    </row>
    <row r="96" spans="2:11" ht="21" hidden="1" customHeight="1" x14ac:dyDescent="0.25">
      <c r="B96" s="97"/>
      <c r="C96" s="30"/>
      <c r="D96" s="61" t="s">
        <v>119</v>
      </c>
      <c r="E96" s="61"/>
      <c r="F96" s="110">
        <v>0</v>
      </c>
      <c r="G96" s="110">
        <v>0</v>
      </c>
      <c r="H96" s="56">
        <f t="shared" si="31"/>
        <v>0</v>
      </c>
    </row>
    <row r="97" spans="2:12" ht="21" customHeight="1" x14ac:dyDescent="0.25">
      <c r="B97" s="97"/>
      <c r="C97" s="30"/>
      <c r="D97" s="61" t="s">
        <v>99</v>
      </c>
      <c r="E97" s="61"/>
      <c r="F97" s="62">
        <v>248502.36</v>
      </c>
      <c r="G97" s="250">
        <v>248502.36</v>
      </c>
      <c r="H97" s="57">
        <f>+F97-G97</f>
        <v>0</v>
      </c>
    </row>
    <row r="98" spans="2:12" ht="21" customHeight="1" x14ac:dyDescent="0.3">
      <c r="B98" s="97"/>
      <c r="C98" s="20" t="s">
        <v>71</v>
      </c>
      <c r="D98" s="20"/>
      <c r="E98" s="30"/>
      <c r="F98" s="109">
        <f t="shared" ref="F98:H98" si="32">SUM(F99:F101)</f>
        <v>46216987.689999998</v>
      </c>
      <c r="G98" s="109">
        <f t="shared" ref="G98" si="33">SUM(G99:G101)</f>
        <v>46216987.689999998</v>
      </c>
      <c r="H98" s="50">
        <f t="shared" si="32"/>
        <v>0</v>
      </c>
    </row>
    <row r="99" spans="2:12" ht="21" customHeight="1" x14ac:dyDescent="0.25">
      <c r="B99" s="97"/>
      <c r="C99" s="30"/>
      <c r="D99" s="61" t="s">
        <v>72</v>
      </c>
      <c r="E99" s="61"/>
      <c r="F99" s="110">
        <v>14032640.65</v>
      </c>
      <c r="G99" s="110">
        <v>14032640.65</v>
      </c>
      <c r="H99" s="56">
        <f>+F99-G99</f>
        <v>0</v>
      </c>
    </row>
    <row r="100" spans="2:12" ht="21" customHeight="1" x14ac:dyDescent="0.25">
      <c r="B100" s="97"/>
      <c r="C100" s="30"/>
      <c r="D100" s="61" t="s">
        <v>73</v>
      </c>
      <c r="E100" s="61"/>
      <c r="F100" s="110">
        <v>28571428.57</v>
      </c>
      <c r="G100" s="110">
        <v>28571428.57</v>
      </c>
      <c r="H100" s="56">
        <f>+F100-G100</f>
        <v>0</v>
      </c>
    </row>
    <row r="101" spans="2:12" ht="21" customHeight="1" x14ac:dyDescent="0.25">
      <c r="B101" s="97"/>
      <c r="C101" s="30"/>
      <c r="D101" s="61" t="s">
        <v>74</v>
      </c>
      <c r="E101" s="61"/>
      <c r="F101" s="111">
        <v>3612918.47</v>
      </c>
      <c r="G101" s="111">
        <v>3612918.47</v>
      </c>
      <c r="H101" s="76">
        <f>+F101-G101</f>
        <v>0</v>
      </c>
    </row>
    <row r="102" spans="2:12" ht="11.25" customHeight="1" x14ac:dyDescent="0.25">
      <c r="B102" s="97"/>
      <c r="C102" s="30"/>
      <c r="D102" s="61"/>
      <c r="E102" s="61"/>
      <c r="F102" s="110"/>
      <c r="G102" s="110"/>
      <c r="H102" s="59"/>
    </row>
    <row r="103" spans="2:12" ht="21" customHeight="1" x14ac:dyDescent="0.3">
      <c r="B103" s="97"/>
      <c r="C103" s="20" t="s">
        <v>97</v>
      </c>
      <c r="D103" s="61"/>
      <c r="E103" s="61"/>
      <c r="F103" s="109">
        <f>+F104</f>
        <v>1491890.3</v>
      </c>
      <c r="G103" s="109">
        <f>+G104</f>
        <v>1491890.3</v>
      </c>
      <c r="H103" s="112">
        <f>+F103-G103</f>
        <v>0</v>
      </c>
    </row>
    <row r="104" spans="2:12" ht="21" customHeight="1" x14ac:dyDescent="0.25">
      <c r="B104" s="97"/>
      <c r="C104" s="30"/>
      <c r="D104" s="61" t="s">
        <v>98</v>
      </c>
      <c r="E104" s="61"/>
      <c r="F104" s="110">
        <v>1491890.3</v>
      </c>
      <c r="G104" s="110">
        <v>1491890.3</v>
      </c>
      <c r="H104" s="113">
        <f>+F104-G104</f>
        <v>0</v>
      </c>
    </row>
    <row r="105" spans="2:12" ht="11.25" customHeight="1" x14ac:dyDescent="0.25">
      <c r="B105" s="97"/>
      <c r="C105" s="30"/>
      <c r="D105" s="30"/>
      <c r="E105" s="30"/>
      <c r="F105" s="114"/>
      <c r="G105" s="114"/>
      <c r="H105" s="32"/>
    </row>
    <row r="106" spans="2:12" ht="21" customHeight="1" x14ac:dyDescent="0.3">
      <c r="B106" s="92" t="s">
        <v>10</v>
      </c>
      <c r="C106" s="20"/>
      <c r="D106" s="20"/>
      <c r="E106" s="30"/>
      <c r="F106" s="35">
        <f t="shared" ref="F106:H106" si="34">SUM(F107:F110)</f>
        <v>127503721.34</v>
      </c>
      <c r="G106" s="35">
        <f t="shared" ref="G106" si="35">SUM(G107:G110)</f>
        <v>128031640.20999999</v>
      </c>
      <c r="H106" s="35">
        <f t="shared" si="34"/>
        <v>-527918.87000000104</v>
      </c>
      <c r="K106" s="40"/>
    </row>
    <row r="107" spans="2:12" ht="21" customHeight="1" x14ac:dyDescent="0.25">
      <c r="B107" s="97"/>
      <c r="C107" s="61" t="s">
        <v>75</v>
      </c>
      <c r="D107" s="26"/>
      <c r="E107" s="61"/>
      <c r="F107" s="115">
        <v>68710165.890000001</v>
      </c>
      <c r="G107" s="115">
        <v>68710165.890000001</v>
      </c>
      <c r="H107" s="116">
        <f>+F107-G107</f>
        <v>0</v>
      </c>
    </row>
    <row r="108" spans="2:12" ht="21" customHeight="1" x14ac:dyDescent="0.25">
      <c r="B108" s="97"/>
      <c r="C108" s="61" t="s">
        <v>76</v>
      </c>
      <c r="D108" s="26"/>
      <c r="E108" s="61"/>
      <c r="F108" s="115">
        <f>50356324.84-1148158.07</f>
        <v>49208166.770000003</v>
      </c>
      <c r="G108" s="115">
        <f>50356324.84-1148158.07</f>
        <v>49208166.770000003</v>
      </c>
      <c r="H108" s="116">
        <f>+F108-G108</f>
        <v>0</v>
      </c>
    </row>
    <row r="109" spans="2:12" ht="21" customHeight="1" x14ac:dyDescent="0.25">
      <c r="B109" s="97"/>
      <c r="C109" s="61" t="s">
        <v>92</v>
      </c>
      <c r="D109" s="26"/>
      <c r="E109" s="61"/>
      <c r="F109" s="115">
        <v>9585388.6799999997</v>
      </c>
      <c r="G109" s="115">
        <v>10113307.550000001</v>
      </c>
      <c r="H109" s="116">
        <f>+F109-G109</f>
        <v>-527918.87000000104</v>
      </c>
    </row>
    <row r="110" spans="2:12" ht="21" hidden="1" customHeight="1" x14ac:dyDescent="0.25">
      <c r="B110" s="97"/>
      <c r="C110" s="61" t="s">
        <v>101</v>
      </c>
      <c r="D110" s="26"/>
      <c r="E110" s="61"/>
      <c r="F110" s="39">
        <v>0</v>
      </c>
      <c r="G110" s="39">
        <v>0</v>
      </c>
      <c r="H110" s="23">
        <f>+F110-G110</f>
        <v>0</v>
      </c>
    </row>
    <row r="111" spans="2:12" ht="11.25" customHeight="1" x14ac:dyDescent="0.25">
      <c r="B111" s="97"/>
      <c r="C111" s="30"/>
      <c r="D111" s="30"/>
      <c r="E111" s="30"/>
      <c r="F111" s="114"/>
      <c r="G111" s="114"/>
      <c r="H111" s="114"/>
      <c r="J111" s="24"/>
      <c r="L111" s="1"/>
    </row>
    <row r="112" spans="2:12" ht="21" customHeight="1" x14ac:dyDescent="0.3">
      <c r="B112" s="92" t="s">
        <v>11</v>
      </c>
      <c r="C112" s="20"/>
      <c r="D112" s="20"/>
      <c r="E112" s="30"/>
      <c r="F112" s="117">
        <f t="shared" ref="F112:H112" si="36">F113+F114</f>
        <v>-222634194.34</v>
      </c>
      <c r="G112" s="117">
        <f t="shared" ref="G112" si="37">G113+G114</f>
        <v>-223325193.87</v>
      </c>
      <c r="H112" s="117">
        <f t="shared" si="36"/>
        <v>690999.53000000468</v>
      </c>
    </row>
    <row r="113" spans="2:11" ht="21" customHeight="1" x14ac:dyDescent="0.25">
      <c r="B113" s="97"/>
      <c r="C113" s="61" t="s">
        <v>123</v>
      </c>
      <c r="D113" s="26"/>
      <c r="E113" s="61"/>
      <c r="F113" s="115">
        <v>-224413247.28999999</v>
      </c>
      <c r="G113" s="115">
        <v>-224941166.16</v>
      </c>
      <c r="H113" s="116">
        <f>+F113-G113</f>
        <v>527918.87000000477</v>
      </c>
    </row>
    <row r="114" spans="2:11" ht="21" customHeight="1" x14ac:dyDescent="0.25">
      <c r="B114" s="97"/>
      <c r="C114" s="61" t="s">
        <v>148</v>
      </c>
      <c r="D114" s="26"/>
      <c r="E114" s="61"/>
      <c r="F114" s="41">
        <v>1779052.95</v>
      </c>
      <c r="G114" s="255">
        <v>1615972.29</v>
      </c>
      <c r="H114" s="29">
        <f>+F114-G114</f>
        <v>163080.65999999992</v>
      </c>
      <c r="K114" s="24"/>
    </row>
    <row r="115" spans="2:11" ht="21" customHeight="1" x14ac:dyDescent="0.3">
      <c r="B115" s="100"/>
      <c r="C115" s="101"/>
      <c r="D115" s="101"/>
      <c r="E115" s="118" t="s">
        <v>12</v>
      </c>
      <c r="F115" s="17">
        <f>F86+F106+F112</f>
        <v>51961525.270000011</v>
      </c>
      <c r="G115" s="17">
        <f t="shared" ref="G115" si="38">G86+G106+G112</f>
        <v>52328086.969999969</v>
      </c>
      <c r="H115" s="17">
        <f t="shared" ref="H115" si="39">H86+H106+H112</f>
        <v>-366561.69999999739</v>
      </c>
      <c r="J115" s="24"/>
    </row>
    <row r="116" spans="2:11" ht="15.75" x14ac:dyDescent="0.25">
      <c r="B116" s="97"/>
      <c r="C116" s="30"/>
      <c r="D116" s="30"/>
      <c r="E116" s="30"/>
      <c r="F116" s="32"/>
      <c r="G116" s="32"/>
      <c r="H116" s="119"/>
    </row>
    <row r="117" spans="2:11" ht="21" customHeight="1" thickBot="1" x14ac:dyDescent="0.35">
      <c r="B117" s="104" t="s">
        <v>77</v>
      </c>
      <c r="C117" s="105"/>
      <c r="D117" s="105"/>
      <c r="E117" s="105"/>
      <c r="F117" s="120">
        <f>F115+F83</f>
        <v>159890449.29000002</v>
      </c>
      <c r="G117" s="120">
        <f>G115+G83</f>
        <v>160561728.12999997</v>
      </c>
      <c r="H117" s="120">
        <f>H115+H83</f>
        <v>-671278.83999999089</v>
      </c>
    </row>
    <row r="118" spans="2:11" ht="15" x14ac:dyDescent="0.25">
      <c r="B118" s="121"/>
      <c r="C118" s="121"/>
      <c r="D118" s="121"/>
      <c r="E118" s="121"/>
      <c r="F118" s="121"/>
      <c r="G118" s="121"/>
      <c r="H118" s="121"/>
    </row>
    <row r="119" spans="2:11" ht="15" x14ac:dyDescent="0.25">
      <c r="B119" s="121"/>
      <c r="C119" s="121"/>
      <c r="D119" s="121"/>
      <c r="E119" s="121"/>
      <c r="F119" s="121"/>
      <c r="G119" s="121"/>
      <c r="H119" s="121"/>
    </row>
    <row r="120" spans="2:11" ht="18.75" hidden="1" x14ac:dyDescent="0.3">
      <c r="B120" s="121"/>
      <c r="C120" s="121"/>
      <c r="D120" s="121"/>
      <c r="E120" s="256" t="s">
        <v>124</v>
      </c>
      <c r="F120" s="256">
        <f>+F117-F64</f>
        <v>0</v>
      </c>
      <c r="G120" s="256">
        <f t="shared" ref="G120:H120" si="40">+G117-G64</f>
        <v>0</v>
      </c>
      <c r="H120" s="256">
        <f t="shared" si="40"/>
        <v>5.4715201258659363E-9</v>
      </c>
    </row>
    <row r="121" spans="2:11" ht="15" x14ac:dyDescent="0.25">
      <c r="B121" s="121"/>
      <c r="C121" s="121"/>
      <c r="D121" s="121"/>
      <c r="E121" s="121"/>
      <c r="F121" s="121"/>
      <c r="G121" s="121"/>
      <c r="H121" s="121"/>
    </row>
    <row r="122" spans="2:11" ht="15" x14ac:dyDescent="0.25">
      <c r="B122" s="3"/>
      <c r="C122" s="3"/>
      <c r="D122" s="3"/>
      <c r="E122" s="3"/>
      <c r="F122" s="122"/>
      <c r="G122" s="122"/>
      <c r="H122" s="122"/>
    </row>
    <row r="123" spans="2:11" s="123" customFormat="1" ht="51" customHeight="1" x14ac:dyDescent="0.25">
      <c r="B123" s="319" t="s">
        <v>127</v>
      </c>
      <c r="C123" s="319"/>
      <c r="D123" s="319"/>
      <c r="E123" s="319"/>
      <c r="F123" s="319"/>
      <c r="G123" s="319"/>
      <c r="H123" s="319"/>
    </row>
    <row r="124" spans="2:11" ht="15" x14ac:dyDescent="0.25">
      <c r="B124" s="3"/>
      <c r="C124" s="3"/>
      <c r="D124" s="3"/>
      <c r="E124" s="3"/>
      <c r="F124" s="122"/>
      <c r="G124" s="122"/>
      <c r="H124" s="122"/>
    </row>
    <row r="125" spans="2:11" ht="15" x14ac:dyDescent="0.25">
      <c r="B125" s="3"/>
      <c r="C125" s="3"/>
      <c r="D125" s="3"/>
      <c r="E125" s="3"/>
      <c r="F125" s="122"/>
      <c r="G125" s="122"/>
      <c r="H125" s="122"/>
    </row>
    <row r="126" spans="2:11" ht="15" x14ac:dyDescent="0.25">
      <c r="B126" s="3"/>
      <c r="C126" s="3"/>
      <c r="D126" s="3"/>
      <c r="E126" s="3"/>
      <c r="F126" s="3"/>
      <c r="G126" s="3"/>
      <c r="H126" s="3"/>
    </row>
    <row r="127" spans="2:11" x14ac:dyDescent="0.2">
      <c r="F127" s="124"/>
    </row>
    <row r="133" spans="8:8" x14ac:dyDescent="0.2">
      <c r="H133" s="1"/>
    </row>
    <row r="135" spans="8:8" x14ac:dyDescent="0.2">
      <c r="H135" s="40"/>
    </row>
  </sheetData>
  <mergeCells count="6">
    <mergeCell ref="B123:H123"/>
    <mergeCell ref="B7:H7"/>
    <mergeCell ref="B66:H66"/>
    <mergeCell ref="B4:H4"/>
    <mergeCell ref="B5:H5"/>
    <mergeCell ref="B6:H6"/>
  </mergeCells>
  <phoneticPr fontId="2" type="noConversion"/>
  <printOptions horizontalCentered="1"/>
  <pageMargins left="0.11811023622047245" right="0.11811023622047245" top="0.43307086614173229" bottom="0.27559055118110237" header="0" footer="0"/>
  <pageSetup scale="65" fitToHeight="2" orientation="portrait" r:id="rId1"/>
  <headerFooter alignWithMargins="0"/>
  <rowBreaks count="1" manualBreakCount="1">
    <brk id="65" max="16383" man="1"/>
  </rowBreaks>
  <ignoredErrors>
    <ignoredError sqref="H108 H103 H98 H69 H50 H40 H36 H31" formula="1"/>
    <ignoredError sqref="F68 F9" numberStoredAsText="1"/>
    <ignoredError sqref="F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Ivith Alexandra Rivera Rodriguez</cp:lastModifiedBy>
  <cp:lastPrinted>2022-08-08T20:05:09Z</cp:lastPrinted>
  <dcterms:created xsi:type="dcterms:W3CDTF">2004-04-13T04:53:39Z</dcterms:created>
  <dcterms:modified xsi:type="dcterms:W3CDTF">2022-08-11T15:36:29Z</dcterms:modified>
</cp:coreProperties>
</file>