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rrano\AppData\Local\Microsoft\Windows\INetCache\Content.Outlook\VYY7U78U\"/>
    </mc:Choice>
  </mc:AlternateContent>
  <xr:revisionPtr revIDLastSave="0" documentId="13_ncr:1_{B4B31850-4BCE-4A30-B43F-7AD0E5F098DD}" xr6:coauthVersionLast="45" xr6:coauthVersionMax="45" xr10:uidLastSave="{00000000-0000-0000-0000-000000000000}"/>
  <bookViews>
    <workbookView xWindow="-120" yWindow="-120" windowWidth="20730" windowHeight="11160" xr2:uid="{FD46A7A9-6D03-4FDB-A8EA-55FCBD9C7D91}"/>
  </bookViews>
  <sheets>
    <sheet name="resultados mayo-agosto" sheetId="4" r:id="rId1"/>
  </sheets>
  <definedNames>
    <definedName name="_xlnm.Print_Area" localSheetId="0">'resultados mayo-agosto'!$A$1:$L$53</definedName>
    <definedName name="_xlnm.Print_Titles" localSheetId="0">'resultados mayo-agosto'!$2:$6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4" l="1"/>
  <c r="H30" i="4"/>
  <c r="H20" i="4"/>
  <c r="J45" i="4" l="1"/>
  <c r="J43" i="4"/>
  <c r="I43" i="4"/>
  <c r="J42" i="4" l="1"/>
  <c r="I42" i="4"/>
  <c r="J41" i="4"/>
  <c r="I41" i="4"/>
  <c r="J39" i="4" l="1"/>
  <c r="I39" i="4"/>
  <c r="J38" i="4"/>
  <c r="I38" i="4"/>
  <c r="J37" i="4"/>
  <c r="I37" i="4"/>
  <c r="J36" i="4"/>
  <c r="I36" i="4"/>
  <c r="J35" i="4" l="1"/>
  <c r="I35" i="4"/>
  <c r="J34" i="4" l="1"/>
  <c r="I34" i="4"/>
  <c r="J33" i="4" l="1"/>
  <c r="I33" i="4"/>
  <c r="J32" i="4"/>
  <c r="I32" i="4"/>
  <c r="J31" i="4"/>
  <c r="I31" i="4"/>
  <c r="J30" i="4" l="1"/>
  <c r="I30" i="4"/>
  <c r="J29" i="4"/>
  <c r="I29" i="4"/>
  <c r="J28" i="4"/>
  <c r="I28" i="4"/>
  <c r="J49" i="4" l="1"/>
  <c r="I49" i="4"/>
  <c r="J48" i="4"/>
  <c r="I48" i="4"/>
  <c r="J47" i="4"/>
  <c r="I47" i="4"/>
  <c r="J46" i="4"/>
  <c r="I46" i="4"/>
  <c r="J27" i="4" l="1"/>
  <c r="I27" i="4"/>
  <c r="J26" i="4" l="1"/>
  <c r="I26" i="4"/>
  <c r="J25" i="4"/>
  <c r="I25" i="4"/>
  <c r="J24" i="4"/>
  <c r="I24" i="4"/>
  <c r="J23" i="4"/>
  <c r="I23" i="4"/>
  <c r="J22" i="4" l="1"/>
  <c r="I22" i="4"/>
  <c r="J21" i="4"/>
  <c r="I21" i="4"/>
  <c r="I20" i="4" l="1"/>
  <c r="J17" i="4"/>
  <c r="I17" i="4"/>
  <c r="J16" i="4"/>
  <c r="I16" i="4"/>
  <c r="J15" i="4"/>
  <c r="J14" i="4"/>
  <c r="I14" i="4"/>
  <c r="J13" i="4"/>
  <c r="I13" i="4"/>
  <c r="J12" i="4"/>
  <c r="I12" i="4"/>
  <c r="J11" i="4"/>
  <c r="J10" i="4"/>
  <c r="J9" i="4"/>
  <c r="I10" i="4"/>
  <c r="J8" i="4"/>
  <c r="I8" i="4"/>
  <c r="I9" i="4"/>
  <c r="J7" i="4"/>
  <c r="I7" i="4"/>
  <c r="I11" i="4" l="1"/>
  <c r="K43" i="4"/>
  <c r="K41" i="4"/>
  <c r="K39" i="4"/>
  <c r="K38" i="4"/>
  <c r="K37" i="4"/>
  <c r="K36" i="4"/>
  <c r="K35" i="4"/>
  <c r="K34" i="4"/>
  <c r="K31" i="4"/>
  <c r="K30" i="4"/>
  <c r="K29" i="4"/>
  <c r="K28" i="4"/>
  <c r="K27" i="4"/>
  <c r="K26" i="4"/>
  <c r="K25" i="4"/>
  <c r="K24" i="4"/>
  <c r="K23" i="4"/>
  <c r="K21" i="4"/>
  <c r="K19" i="4"/>
  <c r="K18" i="4"/>
  <c r="K17" i="4"/>
  <c r="K16" i="4"/>
  <c r="K13" i="4"/>
  <c r="H43" i="4"/>
  <c r="H41" i="4"/>
  <c r="H39" i="4"/>
  <c r="H38" i="4"/>
  <c r="H37" i="4"/>
  <c r="H36" i="4"/>
  <c r="H35" i="4"/>
  <c r="H34" i="4"/>
  <c r="H31" i="4"/>
  <c r="H29" i="4"/>
  <c r="H28" i="4"/>
  <c r="H27" i="4"/>
  <c r="H26" i="4"/>
  <c r="H25" i="4"/>
  <c r="H24" i="4"/>
  <c r="H23" i="4"/>
  <c r="H21" i="4"/>
  <c r="H19" i="4"/>
  <c r="H18" i="4"/>
  <c r="H17" i="4"/>
  <c r="H16" i="4"/>
  <c r="H13" i="4"/>
  <c r="H12" i="4"/>
  <c r="H8" i="4"/>
  <c r="H7" i="4"/>
  <c r="K12" i="4" l="1"/>
  <c r="K7" i="4"/>
  <c r="K8" i="4"/>
  <c r="L27" i="4"/>
</calcChain>
</file>

<file path=xl/sharedStrings.xml><?xml version="1.0" encoding="utf-8"?>
<sst xmlns="http://schemas.openxmlformats.org/spreadsheetml/2006/main" count="145" uniqueCount="118">
  <si>
    <t>GERENCIAS/UNIDADES/ÁREAS ASESORAS</t>
  </si>
  <si>
    <t>OBJETIVOS ESTRATÉGICOS</t>
  </si>
  <si>
    <t>INDICADOR</t>
  </si>
  <si>
    <t>EFECTIVIDAD ALCANZADA</t>
  </si>
  <si>
    <t>Gerencia Comercial</t>
  </si>
  <si>
    <t>OE.01</t>
  </si>
  <si>
    <t>Expansión geográfica a nivel nacional.</t>
  </si>
  <si>
    <t>Número de agencias inauguradas</t>
  </si>
  <si>
    <t>OE.02</t>
  </si>
  <si>
    <t>Apertura de nuevos puntos de venta.</t>
  </si>
  <si>
    <t>Número de  nuevos puntos de venta inaugurados.</t>
  </si>
  <si>
    <t>OE.03</t>
  </si>
  <si>
    <t>Reingeniería de los productos de LOTRA Y LOTÍN.</t>
  </si>
  <si>
    <t>Número de productos de lotería   con mejor calidad.</t>
  </si>
  <si>
    <t>OE.04</t>
  </si>
  <si>
    <t>Desarrollar propuesta de juegos  electrónicos.</t>
  </si>
  <si>
    <t>Propuestas  electrónicos de Lotería  aprobada.</t>
  </si>
  <si>
    <t>OE.05</t>
  </si>
  <si>
    <t>Investigar el mercado actual con la finalidad de satisfacer las necesidades del consumidor de productos de lotería.</t>
  </si>
  <si>
    <t>Número de estudios de mercado efectuados</t>
  </si>
  <si>
    <t>Número de sondeos efectuados</t>
  </si>
  <si>
    <t>OE.06</t>
  </si>
  <si>
    <t>Realizar activaciones de marca para impulsar los nuevos puntos de venta y kioscos LNB</t>
  </si>
  <si>
    <t xml:space="preserve">Número de activaciones realizadas </t>
  </si>
  <si>
    <t>OE.07</t>
  </si>
  <si>
    <t>Realizar campañas publicitarias para motivar la compra de LOTRA</t>
  </si>
  <si>
    <t>Número de campañas de LOTRA ejecutadas.</t>
  </si>
  <si>
    <t>OE.08</t>
  </si>
  <si>
    <t>Realizar campañas publicitarias para motivar la compra de LOTIN</t>
  </si>
  <si>
    <t>Número de campañas de LOTIN ejecutadas</t>
  </si>
  <si>
    <t>OE.09</t>
  </si>
  <si>
    <t xml:space="preserve">Realizar campañas publicitarias bajo el concepto de beneficencia </t>
  </si>
  <si>
    <t xml:space="preserve">Número de campañas de Beneficencia ejecutadas </t>
  </si>
  <si>
    <t>OE.10</t>
  </si>
  <si>
    <t>Realizar campañas publicitarias que fortalezcan la imagen institucional</t>
  </si>
  <si>
    <t xml:space="preserve">Número de campañas institucionales realizadas </t>
  </si>
  <si>
    <t>OE.11</t>
  </si>
  <si>
    <t>Lograr la meta de venta mensual de productos de Lotería.</t>
  </si>
  <si>
    <t>Incrementar en  un  15%  las ventas de LOTRA en el 2020 en relación al promedio de ventas del  2019.</t>
  </si>
  <si>
    <t>Vender el 100%  los productos LOTIN  lanzados al mercado.</t>
  </si>
  <si>
    <t>OE.12</t>
  </si>
  <si>
    <t>Mejorar  el servicio al cliente en agencias.</t>
  </si>
  <si>
    <t>Número de acciones implementadas para mejor el servicio a los clientes.</t>
  </si>
  <si>
    <t>Gerencia de Operaciones</t>
  </si>
  <si>
    <t>Modernizar el  Sorteo de LOTRA.</t>
  </si>
  <si>
    <t>% de avance en la modernización de Sorteo</t>
  </si>
  <si>
    <t>Actualizar  Manuales y Procedimientos  para la Administración de los créditos</t>
  </si>
  <si>
    <t xml:space="preserve">Normativa de crédito autorizada. </t>
  </si>
  <si>
    <t xml:space="preserve">Departamento de Beneficencia </t>
  </si>
  <si>
    <t>Reactivación del  Programa de Beneficencia con Responsabilidad en articulación con Casa Presidencial y otras instituciones Gubernamentales.</t>
  </si>
  <si>
    <t xml:space="preserve">Número de acciones desarrolladas con el programa de Beneficencia con Responsabilidad.  </t>
  </si>
  <si>
    <t>Número  de personas beneficiadas con el programa de Beneficencia con Responsabilidad.</t>
  </si>
  <si>
    <t>Contribuir con el gobierno Central a través  de casa presidencial y la primera dama con el programa primera infancia  en el cumplimiento de sus fines a través de la unificación con el  programas de  Beneficencia con Responsabilidad de la LNB.</t>
  </si>
  <si>
    <t>Número de acciones realizadas en apoyo al  gobierno central   a través de programas de  Beneficencia con Responsabilidad.</t>
  </si>
  <si>
    <t xml:space="preserve">Aportar a mejorar las disponibilidad de recursos de instituciones que ayudan,  a la niñez, jóvenes, adultos y personas de la tercera edad para lograr un mejor entorno y calidad de vida. </t>
  </si>
  <si>
    <t>Porcentaje de avance en apoyo a instituciones que ayudan,  a la niñez, jóvenes, adultos y personas de la tercera edad.</t>
  </si>
  <si>
    <t>UFI</t>
  </si>
  <si>
    <t>Administrar eficientemente los recursos financieros de la LNB, cumpliendo con las normas establecidas.</t>
  </si>
  <si>
    <t>Rentabilidad sobre la disponibilidad</t>
  </si>
  <si>
    <t>Unidad Administrativa</t>
  </si>
  <si>
    <t>Implementar el Sistema de Gestión Documental y Archivos</t>
  </si>
  <si>
    <t>Guías y normativas elaboradas según LAIP.</t>
  </si>
  <si>
    <t>Mejorar las  condiciones de Infraestructura física de las Instalaciones de la LNB.</t>
  </si>
  <si>
    <t xml:space="preserve">Cantidad de áreas físicas mejoradas  </t>
  </si>
  <si>
    <t>Brindar los insumos y servicios  necesarios para la apertura de nuevas agencias.</t>
  </si>
  <si>
    <t xml:space="preserve">Número de acciones ejecutadas </t>
  </si>
  <si>
    <t>Unidad de Recursos Humanos</t>
  </si>
  <si>
    <t>Fortalecer las competencias técnicas y conductuales del personal de las diferentes áreas funcionales de la LNB, para el mejorar el desempeño de las mismas.</t>
  </si>
  <si>
    <t>Número de acciones ejecutadas.</t>
  </si>
  <si>
    <t>Ejecutar un plan de acciones orientadas a fin de llegar al 75%, el Índice de satisfacción  interno respecto a la práctica de Valores y el clima laboral.</t>
  </si>
  <si>
    <t xml:space="preserve">Índice de Satisfacción </t>
  </si>
  <si>
    <t>Elaborar informe legal, de las propuestas de negocios que le sean  presentadas a la LNB, en función de la implementación de nuevos juegos.</t>
  </si>
  <si>
    <t>Porcentaje de avance del informe de los modelos de negocios que se presenten.</t>
  </si>
  <si>
    <t>Unidad de Auditoría Interna</t>
  </si>
  <si>
    <t>Contribuir con la transparencia y credibilidad de la institución</t>
  </si>
  <si>
    <t>Número de exámenes de auditoría realizados</t>
  </si>
  <si>
    <t>Unidad de Comunicaciones y Relaciones Públicas</t>
  </si>
  <si>
    <t>OE.O1</t>
  </si>
  <si>
    <t>Renovar la línea gráfica de la institución.</t>
  </si>
  <si>
    <t>Cantidad de campañas y aceptación de la audiencia</t>
  </si>
  <si>
    <t>Diseñar campañas creativas y de relaciones públicas para el público externo</t>
  </si>
  <si>
    <t>Cantidad de campañas, aceptación de la audiencia y variaciones en la cantidad de ventas</t>
  </si>
  <si>
    <t>Diseñar nuevos materiales de comunicación interna</t>
  </si>
  <si>
    <t>Efectividad en la comunicación y desempeño en los procesos</t>
  </si>
  <si>
    <t>Actualizar plataformas de comunicación interna</t>
  </si>
  <si>
    <t xml:space="preserve">Porcentaje en la actualización de la plata forma de comunicación </t>
  </si>
  <si>
    <t>Proporcionar la información pública y atención de quejas/avisos.</t>
  </si>
  <si>
    <t xml:space="preserve">Tiempo de respuesta a las Solicitudes. </t>
  </si>
  <si>
    <t>Porcentaje de avance en el cumplimiento de estándares en el portal de transparencia.</t>
  </si>
  <si>
    <t>Efectuar la Rendición de Cuentas de la gestión de la LNB.</t>
  </si>
  <si>
    <t>Porcentaje de avance en la   Rendición de Cuentas.</t>
  </si>
  <si>
    <t xml:space="preserve">Porcentaje de avance en la mejora de procesos </t>
  </si>
  <si>
    <t>Realizar taller de Planeación Estratégica, período  2020-2025.</t>
  </si>
  <si>
    <t>Documento del Plan Estratégico aprobado.</t>
  </si>
  <si>
    <t>Sistematizar el seguimiento y evaluación de los planes institucionales.</t>
  </si>
  <si>
    <t>Porcentaje de avance en la implantación del sistema.</t>
  </si>
  <si>
    <t>Cantidad de áreas funcionales a las que se ha fortalecido las competencias del personal que las conforma.</t>
  </si>
  <si>
    <t>Ejecutar capacitaciones sobre servicio publico y/o participación ciudadana.</t>
  </si>
  <si>
    <t>RESULTADOS DEL SEGUIMIENTO DE OBJETIVOS E INDICADORES ESTRATÉGICOS    
POR UNIDAD ORGANIZATIVA</t>
  </si>
  <si>
    <t>Unidad de Acceso a la Información Pública</t>
  </si>
  <si>
    <t>Unidad de Tecnologías de la Información</t>
  </si>
  <si>
    <t>Unidad de Planificación, Género y Medio Ambiente.</t>
  </si>
  <si>
    <t>Unidad de Asesoría Jurídica</t>
  </si>
  <si>
    <t>PROGRAMADO DE  MAYO -AGOSTO 2020</t>
  </si>
  <si>
    <t>EJECUTADO DE  MAYO -AGOSTO 2020</t>
  </si>
  <si>
    <t>PROGRAMADO A: AGOSTO 2020</t>
  </si>
  <si>
    <t>EJECUTADO A: AGOSTO  2020</t>
  </si>
  <si>
    <t xml:space="preserve">ACUMULADO A:  AGOSTO 2020 </t>
  </si>
  <si>
    <t>Garantizar la continuidad y efectividad de los sistemas informáticos  de soporte de procesos estratégicos.</t>
  </si>
  <si>
    <t>Nivel de avance en realizar reingeniería del sistema comercial y sorteo de la LNB.</t>
  </si>
  <si>
    <t>Nivel de avance en la implementación de sitio de contingencia TIC.</t>
  </si>
  <si>
    <t>Sistematizar iniciativas de nuevos sorteos/juegos o modalidades de venta</t>
  </si>
  <si>
    <t>Mejorar la gestión de los procesos institucionales</t>
  </si>
  <si>
    <t>Nivel de avance en la implementación de procesos utilizando sistemas de gestión por procesos (BPMS)</t>
  </si>
  <si>
    <t>Porcentaje de avance Desarrollo de nuevos sistemas o cambios de sistemas  relacionados a nuevos sorteos/juegos o modalidades de venta que solicite la Gerencia Comercial.</t>
  </si>
  <si>
    <t>PERÍODO QUE SE INFORMA: MAYO A AGOSTO 2020</t>
  </si>
  <si>
    <t>Actualizar y mejorar los procesos para  aumentar los resultados de la LNB.</t>
  </si>
  <si>
    <t xml:space="preserve">Los resultados obtenidos no han sido los esperados, por la reducción de las operaciones en la institución en el período que se informa, debido a la emergencia por la pandemia por el Covid-19, lo cual ha impactado en el giro del negocio.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</si>
</sst>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"/>
      <family val="1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5" fillId="3" borderId="21" xfId="2" applyFont="1" applyFill="1" applyBorder="1" applyAlignment="1">
      <alignment horizontal="justify" vertical="center" wrapText="1"/>
    </xf>
    <xf numFmtId="0" fontId="5" fillId="3" borderId="22" xfId="2" applyFont="1" applyFill="1" applyBorder="1" applyAlignment="1">
      <alignment horizontal="justify" vertical="center" wrapText="1"/>
    </xf>
    <xf numFmtId="0" fontId="5" fillId="3" borderId="23" xfId="2" applyFont="1" applyFill="1" applyBorder="1" applyAlignment="1">
      <alignment horizontal="center" vertical="center" wrapText="1"/>
    </xf>
    <xf numFmtId="10" fontId="4" fillId="3" borderId="23" xfId="1" applyNumberFormat="1" applyFont="1" applyFill="1" applyBorder="1" applyAlignment="1">
      <alignment horizontal="center" vertical="center" wrapText="1"/>
    </xf>
    <xf numFmtId="9" fontId="5" fillId="3" borderId="23" xfId="1" applyFont="1" applyFill="1" applyBorder="1" applyAlignment="1">
      <alignment horizontal="center" vertical="center" wrapText="1"/>
    </xf>
    <xf numFmtId="9" fontId="5" fillId="3" borderId="13" xfId="1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justify" vertical="center" wrapText="1"/>
    </xf>
    <xf numFmtId="0" fontId="5" fillId="3" borderId="27" xfId="2" applyFont="1" applyFill="1" applyBorder="1" applyAlignment="1">
      <alignment horizontal="center" vertical="center" wrapText="1"/>
    </xf>
    <xf numFmtId="10" fontId="4" fillId="3" borderId="27" xfId="1" applyNumberFormat="1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justify" vertical="center" wrapText="1"/>
    </xf>
    <xf numFmtId="0" fontId="5" fillId="3" borderId="33" xfId="2" applyFont="1" applyFill="1" applyBorder="1" applyAlignment="1">
      <alignment horizontal="justify" vertical="center" wrapText="1"/>
    </xf>
    <xf numFmtId="1" fontId="5" fillId="3" borderId="34" xfId="0" applyNumberFormat="1" applyFont="1" applyFill="1" applyBorder="1" applyAlignment="1">
      <alignment horizontal="center" vertical="center"/>
    </xf>
    <xf numFmtId="164" fontId="4" fillId="3" borderId="34" xfId="1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/>
    </xf>
    <xf numFmtId="164" fontId="4" fillId="3" borderId="19" xfId="1" applyNumberFormat="1" applyFont="1" applyFill="1" applyBorder="1" applyAlignment="1">
      <alignment horizontal="center" vertical="center" wrapText="1"/>
    </xf>
    <xf numFmtId="44" fontId="5" fillId="3" borderId="34" xfId="0" applyNumberFormat="1" applyFont="1" applyFill="1" applyBorder="1" applyAlignment="1">
      <alignment vertical="center"/>
    </xf>
    <xf numFmtId="1" fontId="5" fillId="3" borderId="23" xfId="0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/>
    </xf>
    <xf numFmtId="164" fontId="4" fillId="3" borderId="23" xfId="2" applyNumberFormat="1" applyFont="1" applyFill="1" applyBorder="1" applyAlignment="1">
      <alignment horizontal="center" vertical="center"/>
    </xf>
    <xf numFmtId="9" fontId="5" fillId="3" borderId="19" xfId="1" applyFont="1" applyFill="1" applyBorder="1" applyAlignment="1">
      <alignment horizontal="center" vertical="center"/>
    </xf>
    <xf numFmtId="164" fontId="4" fillId="3" borderId="19" xfId="2" applyNumberFormat="1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justify" vertical="center" wrapText="1"/>
    </xf>
    <xf numFmtId="9" fontId="5" fillId="3" borderId="5" xfId="1" applyFont="1" applyFill="1" applyBorder="1" applyAlignment="1">
      <alignment horizontal="center" vertical="center"/>
    </xf>
    <xf numFmtId="164" fontId="4" fillId="3" borderId="5" xfId="2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0" borderId="10" xfId="2" applyFont="1" applyBorder="1" applyAlignment="1">
      <alignment horizontal="justify" vertical="center" wrapText="1"/>
    </xf>
    <xf numFmtId="1" fontId="5" fillId="0" borderId="8" xfId="2" applyNumberFormat="1" applyFont="1" applyBorder="1" applyAlignment="1">
      <alignment horizontal="center" vertical="center"/>
    </xf>
    <xf numFmtId="164" fontId="4" fillId="3" borderId="7" xfId="2" applyNumberFormat="1" applyFont="1" applyFill="1" applyBorder="1" applyAlignment="1">
      <alignment horizontal="center" vertical="center"/>
    </xf>
    <xf numFmtId="0" fontId="5" fillId="0" borderId="21" xfId="2" applyFont="1" applyBorder="1" applyAlignment="1">
      <alignment horizontal="justify" vertical="center" wrapText="1"/>
    </xf>
    <xf numFmtId="1" fontId="5" fillId="0" borderId="23" xfId="2" applyNumberFormat="1" applyFont="1" applyBorder="1" applyAlignment="1">
      <alignment horizontal="center" vertical="center"/>
    </xf>
    <xf numFmtId="10" fontId="5" fillId="0" borderId="23" xfId="2" applyNumberFormat="1" applyFont="1" applyBorder="1" applyAlignment="1">
      <alignment horizontal="center" vertical="center"/>
    </xf>
    <xf numFmtId="0" fontId="5" fillId="0" borderId="25" xfId="2" applyFont="1" applyBorder="1" applyAlignment="1">
      <alignment horizontal="justify" vertical="center" wrapText="1"/>
    </xf>
    <xf numFmtId="10" fontId="5" fillId="0" borderId="27" xfId="2" applyNumberFormat="1" applyFont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9" fontId="5" fillId="0" borderId="23" xfId="1" applyFont="1" applyFill="1" applyBorder="1" applyAlignment="1">
      <alignment horizontal="center" vertical="center"/>
    </xf>
    <xf numFmtId="9" fontId="5" fillId="0" borderId="27" xfId="1" applyFont="1" applyFill="1" applyBorder="1" applyAlignment="1">
      <alignment horizontal="center" vertical="center"/>
    </xf>
    <xf numFmtId="164" fontId="4" fillId="3" borderId="27" xfId="2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 vertical="center"/>
    </xf>
    <xf numFmtId="164" fontId="4" fillId="3" borderId="34" xfId="2" applyNumberFormat="1" applyFont="1" applyFill="1" applyBorder="1" applyAlignment="1">
      <alignment horizontal="center" vertical="center"/>
    </xf>
    <xf numFmtId="164" fontId="4" fillId="3" borderId="8" xfId="2" applyNumberFormat="1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justify" vertical="center" wrapText="1"/>
    </xf>
    <xf numFmtId="0" fontId="5" fillId="3" borderId="32" xfId="2" applyFont="1" applyFill="1" applyBorder="1" applyAlignment="1">
      <alignment horizontal="justify" vertical="center" wrapText="1"/>
    </xf>
    <xf numFmtId="0" fontId="5" fillId="3" borderId="20" xfId="2" applyFont="1" applyFill="1" applyBorder="1" applyAlignment="1">
      <alignment horizontal="justify" vertical="center" wrapText="1"/>
    </xf>
    <xf numFmtId="0" fontId="5" fillId="3" borderId="24" xfId="2" applyFont="1" applyFill="1" applyBorder="1" applyAlignment="1">
      <alignment horizontal="justify" vertical="center" wrapText="1"/>
    </xf>
    <xf numFmtId="0" fontId="5" fillId="3" borderId="4" xfId="2" applyFont="1" applyFill="1" applyBorder="1" applyAlignment="1">
      <alignment horizontal="justify" vertical="center" wrapText="1"/>
    </xf>
    <xf numFmtId="0" fontId="5" fillId="0" borderId="3" xfId="2" applyFont="1" applyBorder="1" applyAlignment="1">
      <alignment horizontal="justify" vertical="center" wrapText="1"/>
    </xf>
    <xf numFmtId="0" fontId="5" fillId="3" borderId="35" xfId="2" applyFont="1" applyFill="1" applyBorder="1" applyAlignment="1">
      <alignment horizontal="justify" vertical="center" wrapText="1"/>
    </xf>
    <xf numFmtId="9" fontId="5" fillId="3" borderId="34" xfId="1" applyFont="1" applyFill="1" applyBorder="1" applyAlignment="1">
      <alignment horizontal="center" vertical="center" wrapText="1"/>
    </xf>
    <xf numFmtId="10" fontId="4" fillId="3" borderId="34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20" xfId="2" applyFont="1" applyFill="1" applyBorder="1" applyAlignment="1">
      <alignment horizontal="left" vertical="center" wrapText="1"/>
    </xf>
    <xf numFmtId="0" fontId="5" fillId="3" borderId="24" xfId="2" applyFont="1" applyFill="1" applyBorder="1" applyAlignment="1">
      <alignment horizontal="left" vertical="center" wrapText="1"/>
    </xf>
    <xf numFmtId="0" fontId="5" fillId="3" borderId="32" xfId="2" applyFont="1" applyFill="1" applyBorder="1" applyAlignment="1">
      <alignment horizontal="left" vertical="center" wrapText="1"/>
    </xf>
    <xf numFmtId="0" fontId="5" fillId="3" borderId="32" xfId="2" applyFont="1" applyFill="1" applyBorder="1" applyAlignment="1">
      <alignment horizontal="left" vertical="center"/>
    </xf>
    <xf numFmtId="0" fontId="5" fillId="3" borderId="29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horizontal="left" vertical="center"/>
    </xf>
    <xf numFmtId="0" fontId="5" fillId="3" borderId="20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5" fillId="0" borderId="24" xfId="2" applyFont="1" applyBorder="1" applyAlignment="1">
      <alignment horizontal="left" vertical="center"/>
    </xf>
    <xf numFmtId="3" fontId="5" fillId="3" borderId="19" xfId="2" applyNumberFormat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0" fillId="4" borderId="0" xfId="0" applyFill="1"/>
    <xf numFmtId="0" fontId="5" fillId="3" borderId="3" xfId="2" applyFont="1" applyFill="1" applyBorder="1" applyAlignment="1">
      <alignment vertical="center" wrapText="1"/>
    </xf>
    <xf numFmtId="1" fontId="5" fillId="3" borderId="7" xfId="2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vertical="center" wrapText="1"/>
    </xf>
    <xf numFmtId="0" fontId="5" fillId="3" borderId="14" xfId="2" applyFont="1" applyFill="1" applyBorder="1" applyAlignment="1">
      <alignment vertical="center" wrapText="1"/>
    </xf>
    <xf numFmtId="0" fontId="5" fillId="3" borderId="15" xfId="2" applyFont="1" applyFill="1" applyBorder="1" applyAlignment="1">
      <alignment vertical="center" wrapText="1"/>
    </xf>
    <xf numFmtId="0" fontId="5" fillId="3" borderId="20" xfId="2" applyFont="1" applyFill="1" applyBorder="1" applyAlignment="1">
      <alignment vertical="center" wrapText="1"/>
    </xf>
    <xf numFmtId="0" fontId="5" fillId="3" borderId="21" xfId="2" applyFont="1" applyFill="1" applyBorder="1" applyAlignment="1">
      <alignment vertical="center" wrapText="1"/>
    </xf>
    <xf numFmtId="44" fontId="5" fillId="3" borderId="34" xfId="0" applyNumberFormat="1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justify" vertical="center" wrapText="1"/>
    </xf>
    <xf numFmtId="0" fontId="5" fillId="3" borderId="16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164" fontId="5" fillId="3" borderId="23" xfId="2" applyNumberFormat="1" applyFont="1" applyFill="1" applyBorder="1" applyAlignment="1">
      <alignment horizontal="center" vertical="center"/>
    </xf>
    <xf numFmtId="164" fontId="5" fillId="0" borderId="23" xfId="2" applyNumberFormat="1" applyFont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30" xfId="2" applyFont="1" applyFill="1" applyBorder="1" applyAlignment="1">
      <alignment horizontal="justify" vertical="center"/>
    </xf>
    <xf numFmtId="0" fontId="5" fillId="3" borderId="34" xfId="2" applyFont="1" applyFill="1" applyBorder="1" applyAlignment="1">
      <alignment horizontal="justify" vertical="center" wrapText="1"/>
    </xf>
    <xf numFmtId="0" fontId="5" fillId="4" borderId="22" xfId="2" applyFont="1" applyFill="1" applyBorder="1" applyAlignment="1">
      <alignment horizontal="left" vertical="center" wrapText="1"/>
    </xf>
    <xf numFmtId="10" fontId="5" fillId="4" borderId="23" xfId="1" applyNumberFormat="1" applyFont="1" applyFill="1" applyBorder="1" applyAlignment="1">
      <alignment horizontal="center" vertical="center" wrapText="1"/>
    </xf>
    <xf numFmtId="9" fontId="5" fillId="3" borderId="29" xfId="1" applyFont="1" applyFill="1" applyBorder="1" applyAlignment="1">
      <alignment horizontal="center" vertical="center"/>
    </xf>
    <xf numFmtId="9" fontId="5" fillId="0" borderId="19" xfId="1" applyFont="1" applyBorder="1" applyAlignment="1">
      <alignment horizontal="center" vertical="center"/>
    </xf>
    <xf numFmtId="164" fontId="4" fillId="3" borderId="16" xfId="2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64" fontId="5" fillId="3" borderId="23" xfId="1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justify" vertical="center" wrapText="1"/>
    </xf>
    <xf numFmtId="0" fontId="5" fillId="3" borderId="7" xfId="2" applyFont="1" applyFill="1" applyBorder="1" applyAlignment="1">
      <alignment horizontal="justify" vertical="center" wrapText="1"/>
    </xf>
    <xf numFmtId="0" fontId="5" fillId="3" borderId="7" xfId="2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6" xfId="1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justify" vertical="center" wrapText="1"/>
    </xf>
    <xf numFmtId="0" fontId="5" fillId="3" borderId="16" xfId="2" applyFont="1" applyFill="1" applyBorder="1" applyAlignment="1">
      <alignment horizontal="justify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justify" vertical="center" wrapText="1"/>
    </xf>
    <xf numFmtId="0" fontId="5" fillId="3" borderId="18" xfId="2" applyFont="1" applyFill="1" applyBorder="1" applyAlignment="1">
      <alignment horizontal="justify" vertical="center" wrapText="1"/>
    </xf>
    <xf numFmtId="10" fontId="4" fillId="3" borderId="16" xfId="1" applyNumberFormat="1" applyFont="1" applyFill="1" applyBorder="1" applyAlignment="1">
      <alignment horizontal="center" vertical="center" wrapText="1"/>
    </xf>
    <xf numFmtId="10" fontId="4" fillId="3" borderId="13" xfId="1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justify" vertical="center" wrapText="1"/>
    </xf>
    <xf numFmtId="0" fontId="5" fillId="3" borderId="30" xfId="2" applyFont="1" applyFill="1" applyBorder="1" applyAlignment="1">
      <alignment horizontal="justify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5" fillId="3" borderId="31" xfId="2" applyFont="1" applyFill="1" applyBorder="1" applyAlignment="1">
      <alignment horizontal="justify" vertical="center" wrapText="1"/>
    </xf>
    <xf numFmtId="0" fontId="5" fillId="0" borderId="2" xfId="2" applyFont="1" applyBorder="1" applyAlignment="1">
      <alignment horizontal="left" vertical="center"/>
    </xf>
    <xf numFmtId="0" fontId="3" fillId="2" borderId="5" xfId="2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justify" vertical="center" wrapText="1"/>
    </xf>
    <xf numFmtId="0" fontId="5" fillId="3" borderId="30" xfId="2" applyFont="1" applyFill="1" applyBorder="1" applyAlignment="1">
      <alignment horizontal="justify" vertical="center" wrapText="1"/>
    </xf>
    <xf numFmtId="0" fontId="5" fillId="0" borderId="2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 wrapText="1"/>
    </xf>
    <xf numFmtId="0" fontId="5" fillId="3" borderId="29" xfId="2" applyFont="1" applyFill="1" applyBorder="1" applyAlignment="1">
      <alignment horizontal="left" vertical="center" wrapText="1"/>
    </xf>
    <xf numFmtId="0" fontId="5" fillId="3" borderId="12" xfId="2" applyFont="1" applyFill="1" applyBorder="1" applyAlignment="1">
      <alignment horizontal="justify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justify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/>
    </xf>
    <xf numFmtId="0" fontId="5" fillId="3" borderId="2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</cellXfs>
  <cellStyles count="3">
    <cellStyle name="Normal" xfId="0" builtinId="0"/>
    <cellStyle name="Normal_ANALISIS 2er TRIMESTRE 2007" xfId="2" xr:uid="{BF8A7DC2-C0AF-491E-864C-72C2092ECFC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108784</xdr:colOff>
      <xdr:row>1</xdr:row>
      <xdr:rowOff>257444</xdr:rowOff>
    </xdr:from>
    <xdr:to>
      <xdr:col>3</xdr:col>
      <xdr:colOff>267689</xdr:colOff>
      <xdr:row>3</xdr:row>
      <xdr:rowOff>86737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D1BCD5-F918-43BF-B7F7-F5DFF80206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534" y="339087"/>
          <a:ext cx="1805369" cy="8226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7C5D-30C3-4EE8-9F6A-B480C241DBE5}">
  <dimension ref="A1:L54"/>
  <sheetViews>
    <sheetView tabSelected="1" view="pageBreakPreview" zoomScale="55" zoomScaleNormal="55" zoomScaleSheetLayoutView="55" workbookViewId="0">
      <selection activeCell="F26" sqref="F26:G26"/>
    </sheetView>
  </sheetViews>
  <sheetFormatPr baseColWidth="10" defaultRowHeight="15" x14ac:dyDescent="0.25"/>
  <cols>
    <col min="1" max="1" width="4.28515625" customWidth="1"/>
    <col min="2" max="2" width="17.28515625" customWidth="1"/>
    <col min="3" max="3" width="7.28515625" customWidth="1"/>
    <col min="4" max="4" width="38" customWidth="1"/>
    <col min="5" max="5" width="30.28515625" customWidth="1"/>
    <col min="6" max="6" width="18.140625" customWidth="1"/>
    <col min="7" max="7" width="17.28515625" customWidth="1"/>
    <col min="8" max="8" width="15" customWidth="1"/>
    <col min="9" max="9" width="18.140625" customWidth="1"/>
    <col min="10" max="10" width="17.28515625" customWidth="1"/>
    <col min="11" max="11" width="15" customWidth="1"/>
    <col min="12" max="12" width="1.42578125" customWidth="1"/>
  </cols>
  <sheetData>
    <row r="1" spans="1:12" ht="6.7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48.75" customHeight="1" x14ac:dyDescent="0.35">
      <c r="A2" s="65"/>
      <c r="B2" s="124" t="s">
        <v>98</v>
      </c>
      <c r="C2" s="124"/>
      <c r="D2" s="124"/>
      <c r="E2" s="124"/>
      <c r="F2" s="124"/>
      <c r="G2" s="124"/>
      <c r="H2" s="124"/>
      <c r="I2" s="124"/>
      <c r="J2" s="124"/>
      <c r="K2" s="124"/>
      <c r="L2" s="65"/>
    </row>
    <row r="3" spans="1:12" ht="28.5" customHeight="1" x14ac:dyDescent="0.25">
      <c r="A3" s="65"/>
      <c r="B3" s="125" t="s">
        <v>115</v>
      </c>
      <c r="C3" s="125"/>
      <c r="D3" s="125"/>
      <c r="E3" s="125"/>
      <c r="F3" s="125"/>
      <c r="G3" s="125"/>
      <c r="H3" s="125"/>
      <c r="I3" s="125"/>
      <c r="J3" s="125"/>
      <c r="K3" s="125"/>
      <c r="L3" s="65"/>
    </row>
    <row r="4" spans="1:12" ht="27" customHeight="1" thickBo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46.5" customHeight="1" thickBot="1" x14ac:dyDescent="0.3">
      <c r="B5" s="130" t="s">
        <v>0</v>
      </c>
      <c r="C5" s="130" t="s">
        <v>1</v>
      </c>
      <c r="D5" s="130"/>
      <c r="E5" s="130" t="s">
        <v>2</v>
      </c>
      <c r="F5" s="130" t="s">
        <v>103</v>
      </c>
      <c r="G5" s="130" t="s">
        <v>104</v>
      </c>
      <c r="H5" s="130" t="s">
        <v>3</v>
      </c>
      <c r="I5" s="129" t="s">
        <v>107</v>
      </c>
      <c r="J5" s="129"/>
      <c r="K5" s="129"/>
    </row>
    <row r="6" spans="1:12" ht="72" customHeight="1" thickBot="1" x14ac:dyDescent="0.3">
      <c r="B6" s="130"/>
      <c r="C6" s="130"/>
      <c r="D6" s="130"/>
      <c r="E6" s="130"/>
      <c r="F6" s="130"/>
      <c r="G6" s="130"/>
      <c r="H6" s="130"/>
      <c r="I6" s="108" t="s">
        <v>105</v>
      </c>
      <c r="J6" s="108" t="s">
        <v>106</v>
      </c>
      <c r="K6" s="108" t="s">
        <v>3</v>
      </c>
    </row>
    <row r="7" spans="1:12" ht="68.25" customHeight="1" x14ac:dyDescent="0.25">
      <c r="B7" s="110" t="s">
        <v>4</v>
      </c>
      <c r="C7" s="68" t="s">
        <v>5</v>
      </c>
      <c r="D7" s="66" t="s">
        <v>6</v>
      </c>
      <c r="E7" s="92" t="s">
        <v>7</v>
      </c>
      <c r="F7" s="93">
        <v>2</v>
      </c>
      <c r="G7" s="93">
        <v>0</v>
      </c>
      <c r="H7" s="94">
        <f>G7/F7</f>
        <v>0</v>
      </c>
      <c r="I7" s="67" t="e">
        <f>+#REF!+F7</f>
        <v>#REF!</v>
      </c>
      <c r="J7" s="67" t="e">
        <f>+#REF!+G7</f>
        <v>#REF!</v>
      </c>
      <c r="K7" s="94" t="e">
        <f>J7/I7</f>
        <v>#REF!</v>
      </c>
    </row>
    <row r="8" spans="1:12" ht="58.5" customHeight="1" x14ac:dyDescent="0.25">
      <c r="B8" s="111"/>
      <c r="C8" s="69" t="s">
        <v>8</v>
      </c>
      <c r="D8" s="70" t="s">
        <v>9</v>
      </c>
      <c r="E8" s="97" t="s">
        <v>10</v>
      </c>
      <c r="F8" s="98">
        <v>123</v>
      </c>
      <c r="G8" s="98">
        <v>0</v>
      </c>
      <c r="H8" s="95">
        <f>+G8/F8</f>
        <v>0</v>
      </c>
      <c r="I8" s="75" t="e">
        <f>+#REF!+F8</f>
        <v>#REF!</v>
      </c>
      <c r="J8" s="98" t="e">
        <f>+#REF!+G8</f>
        <v>#REF!</v>
      </c>
      <c r="K8" s="95" t="e">
        <f>+J8/I8</f>
        <v>#REF!</v>
      </c>
    </row>
    <row r="9" spans="1:12" ht="57.75" customHeight="1" x14ac:dyDescent="0.25">
      <c r="B9" s="111"/>
      <c r="C9" s="71" t="s">
        <v>11</v>
      </c>
      <c r="D9" s="72" t="s">
        <v>12</v>
      </c>
      <c r="E9" s="74" t="s">
        <v>13</v>
      </c>
      <c r="F9" s="98">
        <v>5</v>
      </c>
      <c r="G9" s="98">
        <v>0</v>
      </c>
      <c r="H9" s="95">
        <v>0</v>
      </c>
      <c r="I9" s="98">
        <f>+F9</f>
        <v>5</v>
      </c>
      <c r="J9" s="98" t="e">
        <f>+#REF!+G9</f>
        <v>#REF!</v>
      </c>
      <c r="K9" s="95">
        <v>0</v>
      </c>
    </row>
    <row r="10" spans="1:12" ht="50.25" customHeight="1" x14ac:dyDescent="0.25">
      <c r="B10" s="111"/>
      <c r="C10" s="52" t="s">
        <v>14</v>
      </c>
      <c r="D10" s="1" t="s">
        <v>15</v>
      </c>
      <c r="E10" s="1" t="s">
        <v>16</v>
      </c>
      <c r="F10" s="98">
        <v>1</v>
      </c>
      <c r="G10" s="98">
        <v>0</v>
      </c>
      <c r="H10" s="95">
        <v>0</v>
      </c>
      <c r="I10" s="98">
        <f>+F10</f>
        <v>1</v>
      </c>
      <c r="J10" s="98">
        <f>+G10</f>
        <v>0</v>
      </c>
      <c r="K10" s="95">
        <v>0</v>
      </c>
    </row>
    <row r="11" spans="1:12" ht="59.25" customHeight="1" x14ac:dyDescent="0.25">
      <c r="B11" s="111"/>
      <c r="C11" s="123" t="s">
        <v>17</v>
      </c>
      <c r="D11" s="128" t="s">
        <v>18</v>
      </c>
      <c r="E11" s="1" t="s">
        <v>19</v>
      </c>
      <c r="F11" s="98">
        <v>0</v>
      </c>
      <c r="G11" s="98">
        <v>0</v>
      </c>
      <c r="H11" s="95">
        <v>0</v>
      </c>
      <c r="I11" s="98" t="e">
        <f>+#REF!</f>
        <v>#REF!</v>
      </c>
      <c r="J11" s="98">
        <f>+G11</f>
        <v>0</v>
      </c>
      <c r="K11" s="95">
        <v>0</v>
      </c>
    </row>
    <row r="12" spans="1:12" ht="54" customHeight="1" x14ac:dyDescent="0.25">
      <c r="B12" s="111"/>
      <c r="C12" s="120"/>
      <c r="D12" s="121"/>
      <c r="E12" s="1" t="s">
        <v>20</v>
      </c>
      <c r="F12" s="98">
        <v>3</v>
      </c>
      <c r="G12" s="98">
        <v>0</v>
      </c>
      <c r="H12" s="95">
        <f>+G12/F12</f>
        <v>0</v>
      </c>
      <c r="I12" s="98" t="e">
        <f>+#REF!+F12</f>
        <v>#REF!</v>
      </c>
      <c r="J12" s="98" t="e">
        <f>+#REF!+G12</f>
        <v>#REF!</v>
      </c>
      <c r="K12" s="95" t="e">
        <f>+J12/I12</f>
        <v>#REF!</v>
      </c>
    </row>
    <row r="13" spans="1:12" ht="69" customHeight="1" x14ac:dyDescent="0.25">
      <c r="B13" s="111"/>
      <c r="C13" s="71" t="s">
        <v>21</v>
      </c>
      <c r="D13" s="72" t="s">
        <v>22</v>
      </c>
      <c r="E13" s="74" t="s">
        <v>23</v>
      </c>
      <c r="F13" s="98">
        <v>34</v>
      </c>
      <c r="G13" s="98">
        <v>0</v>
      </c>
      <c r="H13" s="101">
        <f>G13/F13</f>
        <v>0</v>
      </c>
      <c r="I13" s="98" t="e">
        <f>+#REF!+F13</f>
        <v>#REF!</v>
      </c>
      <c r="J13" s="98" t="e">
        <f>+#REF!+G13</f>
        <v>#REF!</v>
      </c>
      <c r="K13" s="101" t="e">
        <f>J13/I13</f>
        <v>#REF!</v>
      </c>
    </row>
    <row r="14" spans="1:12" ht="47.25" customHeight="1" x14ac:dyDescent="0.25">
      <c r="B14" s="111"/>
      <c r="C14" s="69" t="s">
        <v>24</v>
      </c>
      <c r="D14" s="70" t="s">
        <v>25</v>
      </c>
      <c r="E14" s="99" t="s">
        <v>26</v>
      </c>
      <c r="F14" s="98">
        <v>1</v>
      </c>
      <c r="G14" s="98">
        <v>0</v>
      </c>
      <c r="H14" s="101">
        <v>0</v>
      </c>
      <c r="I14" s="98">
        <f>+F14</f>
        <v>1</v>
      </c>
      <c r="J14" s="98">
        <f>+G14</f>
        <v>0</v>
      </c>
      <c r="K14" s="101">
        <v>0</v>
      </c>
    </row>
    <row r="15" spans="1:12" ht="63.75" customHeight="1" x14ac:dyDescent="0.25">
      <c r="B15" s="111"/>
      <c r="C15" s="69" t="s">
        <v>27</v>
      </c>
      <c r="D15" s="70" t="s">
        <v>28</v>
      </c>
      <c r="E15" s="99" t="s">
        <v>29</v>
      </c>
      <c r="F15" s="98">
        <v>0</v>
      </c>
      <c r="G15" s="98">
        <v>0</v>
      </c>
      <c r="H15" s="101">
        <v>0</v>
      </c>
      <c r="I15" s="98">
        <v>0</v>
      </c>
      <c r="J15" s="98">
        <f>+G15</f>
        <v>0</v>
      </c>
      <c r="K15" s="101">
        <v>0</v>
      </c>
    </row>
    <row r="16" spans="1:12" ht="56.25" customHeight="1" x14ac:dyDescent="0.25">
      <c r="B16" s="111"/>
      <c r="C16" s="69" t="s">
        <v>30</v>
      </c>
      <c r="D16" s="70" t="s">
        <v>31</v>
      </c>
      <c r="E16" s="99" t="s">
        <v>32</v>
      </c>
      <c r="F16" s="98">
        <v>1</v>
      </c>
      <c r="G16" s="98">
        <v>0</v>
      </c>
      <c r="H16" s="101">
        <f>G16/F16</f>
        <v>0</v>
      </c>
      <c r="I16" s="98" t="e">
        <f>+#REF!+F16</f>
        <v>#REF!</v>
      </c>
      <c r="J16" s="98" t="e">
        <f>+#REF!+G16</f>
        <v>#REF!</v>
      </c>
      <c r="K16" s="101" t="e">
        <f>J16/I16</f>
        <v>#REF!</v>
      </c>
    </row>
    <row r="17" spans="2:12" ht="74.25" customHeight="1" x14ac:dyDescent="0.25">
      <c r="B17" s="111"/>
      <c r="C17" s="52" t="s">
        <v>33</v>
      </c>
      <c r="D17" s="1" t="s">
        <v>34</v>
      </c>
      <c r="E17" s="2" t="s">
        <v>35</v>
      </c>
      <c r="F17" s="3">
        <v>2</v>
      </c>
      <c r="G17" s="3">
        <v>0</v>
      </c>
      <c r="H17" s="4">
        <f>+G17/F17</f>
        <v>0</v>
      </c>
      <c r="I17" s="3">
        <f>2+F17</f>
        <v>4</v>
      </c>
      <c r="J17" s="3">
        <f>1+G17</f>
        <v>1</v>
      </c>
      <c r="K17" s="4">
        <f>+J17/I17</f>
        <v>0.25</v>
      </c>
    </row>
    <row r="18" spans="2:12" ht="76.5" customHeight="1" x14ac:dyDescent="0.25">
      <c r="B18" s="111"/>
      <c r="C18" s="123" t="s">
        <v>36</v>
      </c>
      <c r="D18" s="128" t="s">
        <v>37</v>
      </c>
      <c r="E18" s="2" t="s">
        <v>38</v>
      </c>
      <c r="F18" s="5">
        <v>0.15</v>
      </c>
      <c r="G18" s="5">
        <v>0</v>
      </c>
      <c r="H18" s="4">
        <f>+G18/F18</f>
        <v>0</v>
      </c>
      <c r="I18" s="5">
        <v>0.15</v>
      </c>
      <c r="J18" s="90">
        <v>0.08</v>
      </c>
      <c r="K18" s="4">
        <f>+J18/I18</f>
        <v>0.53333333333333333</v>
      </c>
    </row>
    <row r="19" spans="2:12" ht="61.5" customHeight="1" x14ac:dyDescent="0.25">
      <c r="B19" s="111"/>
      <c r="C19" s="120"/>
      <c r="D19" s="121"/>
      <c r="E19" s="100" t="s">
        <v>39</v>
      </c>
      <c r="F19" s="6">
        <v>1</v>
      </c>
      <c r="G19" s="6">
        <v>0</v>
      </c>
      <c r="H19" s="102">
        <f>+G19/F19</f>
        <v>0</v>
      </c>
      <c r="I19" s="6">
        <v>1</v>
      </c>
      <c r="J19" s="6">
        <v>0.99</v>
      </c>
      <c r="K19" s="102">
        <f>+J19/I19</f>
        <v>0.99</v>
      </c>
    </row>
    <row r="20" spans="2:12" ht="66.75" customHeight="1" thickBot="1" x14ac:dyDescent="0.3">
      <c r="B20" s="112"/>
      <c r="C20" s="53" t="s">
        <v>40</v>
      </c>
      <c r="D20" s="42" t="s">
        <v>41</v>
      </c>
      <c r="E20" s="7" t="s">
        <v>42</v>
      </c>
      <c r="F20" s="8">
        <v>1</v>
      </c>
      <c r="G20" s="8">
        <v>0</v>
      </c>
      <c r="H20" s="102">
        <f>+G20/F20</f>
        <v>0</v>
      </c>
      <c r="I20" s="8">
        <f>+F20</f>
        <v>1</v>
      </c>
      <c r="J20" s="8">
        <v>1</v>
      </c>
      <c r="K20" s="9">
        <v>1</v>
      </c>
    </row>
    <row r="21" spans="2:12" ht="58.5" customHeight="1" x14ac:dyDescent="0.25">
      <c r="B21" s="110" t="s">
        <v>43</v>
      </c>
      <c r="C21" s="54" t="s">
        <v>5</v>
      </c>
      <c r="D21" s="11" t="s">
        <v>44</v>
      </c>
      <c r="E21" s="10" t="s">
        <v>45</v>
      </c>
      <c r="F21" s="49">
        <v>0.35</v>
      </c>
      <c r="G21" s="49">
        <v>0</v>
      </c>
      <c r="H21" s="50">
        <f>+G21/F21</f>
        <v>0</v>
      </c>
      <c r="I21" s="49">
        <f>65%+F21</f>
        <v>1</v>
      </c>
      <c r="J21" s="49">
        <f>+G21</f>
        <v>0</v>
      </c>
      <c r="K21" s="50">
        <f>+J21/I21</f>
        <v>0</v>
      </c>
    </row>
    <row r="22" spans="2:12" ht="66" customHeight="1" thickBot="1" x14ac:dyDescent="0.3">
      <c r="B22" s="111"/>
      <c r="C22" s="69" t="s">
        <v>8</v>
      </c>
      <c r="D22" s="96" t="s">
        <v>46</v>
      </c>
      <c r="E22" s="99" t="s">
        <v>47</v>
      </c>
      <c r="F22" s="98">
        <v>5</v>
      </c>
      <c r="G22" s="98">
        <v>0</v>
      </c>
      <c r="H22" s="101">
        <v>0</v>
      </c>
      <c r="I22" s="98">
        <f>+F22</f>
        <v>5</v>
      </c>
      <c r="J22" s="98">
        <f>+G22</f>
        <v>0</v>
      </c>
      <c r="K22" s="101">
        <v>0</v>
      </c>
    </row>
    <row r="23" spans="2:12" ht="81.75" customHeight="1" x14ac:dyDescent="0.25">
      <c r="B23" s="110" t="s">
        <v>48</v>
      </c>
      <c r="C23" s="117" t="s">
        <v>5</v>
      </c>
      <c r="D23" s="113" t="s">
        <v>49</v>
      </c>
      <c r="E23" s="10" t="s">
        <v>50</v>
      </c>
      <c r="F23" s="64">
        <v>2</v>
      </c>
      <c r="G23" s="64">
        <v>2</v>
      </c>
      <c r="H23" s="50">
        <f t="shared" ref="H23:H28" si="0">+G23/F23</f>
        <v>1</v>
      </c>
      <c r="I23" s="64">
        <f>3+F23</f>
        <v>5</v>
      </c>
      <c r="J23" s="64">
        <f>11+G23</f>
        <v>13</v>
      </c>
      <c r="K23" s="50">
        <f t="shared" ref="K23:K28" si="1">+J23/I23</f>
        <v>2.6</v>
      </c>
    </row>
    <row r="24" spans="2:12" ht="84" customHeight="1" thickBot="1" x14ac:dyDescent="0.3">
      <c r="B24" s="111"/>
      <c r="C24" s="118"/>
      <c r="D24" s="114"/>
      <c r="E24" s="106" t="s">
        <v>51</v>
      </c>
      <c r="F24" s="62">
        <v>60000</v>
      </c>
      <c r="G24" s="62">
        <v>60000</v>
      </c>
      <c r="H24" s="102">
        <f t="shared" si="0"/>
        <v>1</v>
      </c>
      <c r="I24" s="62">
        <f>120000+F24</f>
        <v>180000</v>
      </c>
      <c r="J24" s="62">
        <f>124000+G24</f>
        <v>184000</v>
      </c>
      <c r="K24" s="102">
        <f t="shared" si="1"/>
        <v>1.0222222222222221</v>
      </c>
    </row>
    <row r="25" spans="2:12" ht="132" customHeight="1" x14ac:dyDescent="0.25">
      <c r="B25" s="111"/>
      <c r="C25" s="55" t="s">
        <v>8</v>
      </c>
      <c r="D25" s="11" t="s">
        <v>52</v>
      </c>
      <c r="E25" s="10" t="s">
        <v>53</v>
      </c>
      <c r="F25" s="12">
        <v>6</v>
      </c>
      <c r="G25" s="12">
        <v>5</v>
      </c>
      <c r="H25" s="13">
        <f t="shared" si="0"/>
        <v>0.83333333333333337</v>
      </c>
      <c r="I25" s="12">
        <f>6+F25</f>
        <v>12</v>
      </c>
      <c r="J25" s="12">
        <f>3+G25</f>
        <v>8</v>
      </c>
      <c r="K25" s="13">
        <f t="shared" si="1"/>
        <v>0.66666666666666663</v>
      </c>
    </row>
    <row r="26" spans="2:12" ht="114.75" customHeight="1" thickBot="1" x14ac:dyDescent="0.3">
      <c r="B26" s="112"/>
      <c r="C26" s="56" t="s">
        <v>11</v>
      </c>
      <c r="D26" s="104" t="s">
        <v>54</v>
      </c>
      <c r="E26" s="7" t="s">
        <v>55</v>
      </c>
      <c r="F26" s="14">
        <v>0.29499999999999998</v>
      </c>
      <c r="G26" s="14">
        <v>0.29499999999999998</v>
      </c>
      <c r="H26" s="15">
        <f t="shared" si="0"/>
        <v>1</v>
      </c>
      <c r="I26" s="14">
        <f>40.5%+F26</f>
        <v>0.7</v>
      </c>
      <c r="J26" s="14">
        <f>10%+G26</f>
        <v>0.39500000000000002</v>
      </c>
      <c r="K26" s="15">
        <f t="shared" si="1"/>
        <v>0.56428571428571439</v>
      </c>
    </row>
    <row r="27" spans="2:12" ht="82.5" customHeight="1" thickBot="1" x14ac:dyDescent="0.3">
      <c r="B27" s="105" t="s">
        <v>56</v>
      </c>
      <c r="C27" s="55" t="s">
        <v>5</v>
      </c>
      <c r="D27" s="11" t="s">
        <v>57</v>
      </c>
      <c r="E27" s="10" t="s">
        <v>58</v>
      </c>
      <c r="F27" s="16">
        <v>44980</v>
      </c>
      <c r="G27" s="16">
        <v>57892</v>
      </c>
      <c r="H27" s="94">
        <f t="shared" si="0"/>
        <v>1.28706091596265</v>
      </c>
      <c r="I27" s="73">
        <f>44980+F27</f>
        <v>89960</v>
      </c>
      <c r="J27" s="73">
        <f>58331+G27</f>
        <v>116223</v>
      </c>
      <c r="K27" s="94">
        <f t="shared" si="1"/>
        <v>1.2919408626056026</v>
      </c>
      <c r="L27" s="51" t="e">
        <f>+H27+#REF!</f>
        <v>#REF!</v>
      </c>
    </row>
    <row r="28" spans="2:12" ht="95.25" customHeight="1" x14ac:dyDescent="0.25">
      <c r="B28" s="110" t="s">
        <v>59</v>
      </c>
      <c r="C28" s="55" t="s">
        <v>5</v>
      </c>
      <c r="D28" s="11" t="s">
        <v>60</v>
      </c>
      <c r="E28" s="43" t="s">
        <v>61</v>
      </c>
      <c r="F28" s="12">
        <v>2</v>
      </c>
      <c r="G28" s="12">
        <v>2</v>
      </c>
      <c r="H28" s="13">
        <f t="shared" si="0"/>
        <v>1</v>
      </c>
      <c r="I28" s="12">
        <f>1+F28</f>
        <v>3</v>
      </c>
      <c r="J28" s="12">
        <f>1+G28</f>
        <v>3</v>
      </c>
      <c r="K28" s="13">
        <f t="shared" si="1"/>
        <v>1</v>
      </c>
    </row>
    <row r="29" spans="2:12" ht="83.25" customHeight="1" x14ac:dyDescent="0.25">
      <c r="B29" s="111"/>
      <c r="C29" s="58" t="s">
        <v>8</v>
      </c>
      <c r="D29" s="1" t="s">
        <v>62</v>
      </c>
      <c r="E29" s="44" t="s">
        <v>63</v>
      </c>
      <c r="F29" s="17">
        <v>1</v>
      </c>
      <c r="G29" s="17">
        <v>1</v>
      </c>
      <c r="H29" s="18">
        <f t="shared" ref="H29:H35" si="2">+G29/F29</f>
        <v>1</v>
      </c>
      <c r="I29" s="17">
        <f>2+F29</f>
        <v>3</v>
      </c>
      <c r="J29" s="17">
        <f>2+G29</f>
        <v>3</v>
      </c>
      <c r="K29" s="18">
        <f t="shared" ref="K29" si="3">+J29/I29</f>
        <v>1</v>
      </c>
    </row>
    <row r="30" spans="2:12" ht="86.25" customHeight="1" thickBot="1" x14ac:dyDescent="0.3">
      <c r="B30" s="112"/>
      <c r="C30" s="56" t="s">
        <v>11</v>
      </c>
      <c r="D30" s="104" t="s">
        <v>64</v>
      </c>
      <c r="E30" s="45" t="s">
        <v>65</v>
      </c>
      <c r="F30" s="19">
        <v>2</v>
      </c>
      <c r="G30" s="19">
        <v>0</v>
      </c>
      <c r="H30" s="15">
        <f>+G30/F30</f>
        <v>0</v>
      </c>
      <c r="I30" s="19">
        <f>4+F30</f>
        <v>6</v>
      </c>
      <c r="J30" s="19">
        <f>2+G30</f>
        <v>2</v>
      </c>
      <c r="K30" s="15">
        <f>+J30/I30</f>
        <v>0.33333333333333331</v>
      </c>
    </row>
    <row r="31" spans="2:12" ht="99.75" customHeight="1" x14ac:dyDescent="0.25">
      <c r="B31" s="110" t="s">
        <v>66</v>
      </c>
      <c r="C31" s="55" t="s">
        <v>5</v>
      </c>
      <c r="D31" s="11" t="s">
        <v>67</v>
      </c>
      <c r="E31" s="43" t="s">
        <v>96</v>
      </c>
      <c r="F31" s="12">
        <v>5</v>
      </c>
      <c r="G31" s="12">
        <v>3</v>
      </c>
      <c r="H31" s="13">
        <f>+G31/F31</f>
        <v>0.6</v>
      </c>
      <c r="I31" s="12">
        <f>6+F31</f>
        <v>11</v>
      </c>
      <c r="J31" s="12">
        <f>2+G31</f>
        <v>5</v>
      </c>
      <c r="K31" s="13">
        <f>+J31/I31</f>
        <v>0.45454545454545453</v>
      </c>
    </row>
    <row r="32" spans="2:12" ht="63" customHeight="1" x14ac:dyDescent="0.25">
      <c r="B32" s="111"/>
      <c r="C32" s="58" t="s">
        <v>8</v>
      </c>
      <c r="D32" s="1" t="s">
        <v>97</v>
      </c>
      <c r="E32" s="44" t="s">
        <v>68</v>
      </c>
      <c r="F32" s="17">
        <v>2</v>
      </c>
      <c r="G32" s="17">
        <v>0</v>
      </c>
      <c r="H32" s="20">
        <v>0</v>
      </c>
      <c r="I32" s="17">
        <f>+F32</f>
        <v>2</v>
      </c>
      <c r="J32" s="17">
        <f>+G32</f>
        <v>0</v>
      </c>
      <c r="K32" s="20">
        <v>0</v>
      </c>
    </row>
    <row r="33" spans="2:11" ht="86.25" customHeight="1" thickBot="1" x14ac:dyDescent="0.3">
      <c r="B33" s="112"/>
      <c r="C33" s="56" t="s">
        <v>11</v>
      </c>
      <c r="D33" s="104" t="s">
        <v>69</v>
      </c>
      <c r="E33" s="106" t="s">
        <v>70</v>
      </c>
      <c r="F33" s="21">
        <v>0</v>
      </c>
      <c r="G33" s="21">
        <v>0</v>
      </c>
      <c r="H33" s="22">
        <v>0</v>
      </c>
      <c r="I33" s="21">
        <f>+F33</f>
        <v>0</v>
      </c>
      <c r="J33" s="21">
        <f>+G33</f>
        <v>0</v>
      </c>
      <c r="K33" s="22">
        <v>0</v>
      </c>
    </row>
    <row r="34" spans="2:11" ht="84" customHeight="1" thickBot="1" x14ac:dyDescent="0.3">
      <c r="B34" s="63" t="s">
        <v>102</v>
      </c>
      <c r="C34" s="59" t="s">
        <v>5</v>
      </c>
      <c r="D34" s="23" t="s">
        <v>71</v>
      </c>
      <c r="E34" s="46" t="s">
        <v>72</v>
      </c>
      <c r="F34" s="24">
        <v>0.25</v>
      </c>
      <c r="G34" s="24">
        <v>0.25</v>
      </c>
      <c r="H34" s="25">
        <f>+G34/F34</f>
        <v>1</v>
      </c>
      <c r="I34" s="24">
        <f>25%+F34</f>
        <v>0.5</v>
      </c>
      <c r="J34" s="24">
        <f>25%+G34</f>
        <v>0.5</v>
      </c>
      <c r="K34" s="25">
        <f>+J34/I34</f>
        <v>1</v>
      </c>
    </row>
    <row r="35" spans="2:11" ht="87" customHeight="1" thickBot="1" x14ac:dyDescent="0.3">
      <c r="B35" s="63" t="s">
        <v>73</v>
      </c>
      <c r="C35" s="59" t="s">
        <v>5</v>
      </c>
      <c r="D35" s="23" t="s">
        <v>74</v>
      </c>
      <c r="E35" s="46" t="s">
        <v>75</v>
      </c>
      <c r="F35" s="26">
        <v>4</v>
      </c>
      <c r="G35" s="26">
        <v>0</v>
      </c>
      <c r="H35" s="25">
        <f t="shared" si="2"/>
        <v>0</v>
      </c>
      <c r="I35" s="26">
        <f>4+F35</f>
        <v>8</v>
      </c>
      <c r="J35" s="26">
        <f>+G35</f>
        <v>0</v>
      </c>
      <c r="K35" s="25">
        <f t="shared" ref="K35" si="4">+J35/I35</f>
        <v>0</v>
      </c>
    </row>
    <row r="36" spans="2:11" ht="71.25" customHeight="1" x14ac:dyDescent="0.25">
      <c r="B36" s="110" t="s">
        <v>76</v>
      </c>
      <c r="C36" s="107" t="s">
        <v>77</v>
      </c>
      <c r="D36" s="27" t="s">
        <v>78</v>
      </c>
      <c r="E36" s="103" t="s">
        <v>79</v>
      </c>
      <c r="F36" s="28">
        <v>2</v>
      </c>
      <c r="G36" s="28">
        <v>2</v>
      </c>
      <c r="H36" s="29">
        <f>+G36/F36</f>
        <v>1</v>
      </c>
      <c r="I36" s="28">
        <f>1+F36</f>
        <v>3</v>
      </c>
      <c r="J36" s="28">
        <f>1+G36</f>
        <v>3</v>
      </c>
      <c r="K36" s="29">
        <f>+J36/I36</f>
        <v>1</v>
      </c>
    </row>
    <row r="37" spans="2:11" ht="90.75" customHeight="1" x14ac:dyDescent="0.25">
      <c r="B37" s="111"/>
      <c r="C37" s="60" t="s">
        <v>8</v>
      </c>
      <c r="D37" s="30" t="s">
        <v>80</v>
      </c>
      <c r="E37" s="2" t="s">
        <v>81</v>
      </c>
      <c r="F37" s="31">
        <v>4</v>
      </c>
      <c r="G37" s="31">
        <v>1</v>
      </c>
      <c r="H37" s="20">
        <f>+G37/F37</f>
        <v>0.25</v>
      </c>
      <c r="I37" s="31">
        <f>2+F37</f>
        <v>6</v>
      </c>
      <c r="J37" s="31">
        <f>1+G37</f>
        <v>2</v>
      </c>
      <c r="K37" s="20">
        <f>+J37/I37</f>
        <v>0.33333333333333331</v>
      </c>
    </row>
    <row r="38" spans="2:11" ht="81.75" customHeight="1" x14ac:dyDescent="0.25">
      <c r="B38" s="111"/>
      <c r="C38" s="60" t="s">
        <v>11</v>
      </c>
      <c r="D38" s="30" t="s">
        <v>82</v>
      </c>
      <c r="E38" s="2" t="s">
        <v>83</v>
      </c>
      <c r="F38" s="32">
        <v>0.45</v>
      </c>
      <c r="G38" s="32">
        <v>0.45</v>
      </c>
      <c r="H38" s="20">
        <f>+G38/F38</f>
        <v>1</v>
      </c>
      <c r="I38" s="32">
        <f>40%+F38</f>
        <v>0.85000000000000009</v>
      </c>
      <c r="J38" s="32">
        <f>40%+G38</f>
        <v>0.85000000000000009</v>
      </c>
      <c r="K38" s="20">
        <f>+J38/I38</f>
        <v>1</v>
      </c>
    </row>
    <row r="39" spans="2:11" ht="75" customHeight="1" thickBot="1" x14ac:dyDescent="0.3">
      <c r="B39" s="112"/>
      <c r="C39" s="61" t="s">
        <v>14</v>
      </c>
      <c r="D39" s="33" t="s">
        <v>84</v>
      </c>
      <c r="E39" s="7" t="s">
        <v>85</v>
      </c>
      <c r="F39" s="34">
        <v>0.8</v>
      </c>
      <c r="G39" s="34">
        <v>0.7</v>
      </c>
      <c r="H39" s="22">
        <f>+G39/F39</f>
        <v>0.87499999999999989</v>
      </c>
      <c r="I39" s="34">
        <f>20%+F39</f>
        <v>1</v>
      </c>
      <c r="J39" s="34">
        <f>20%+G39</f>
        <v>0.89999999999999991</v>
      </c>
      <c r="K39" s="22">
        <f>+J39/I39</f>
        <v>0.89999999999999991</v>
      </c>
    </row>
    <row r="40" spans="2:11" ht="59.25" customHeight="1" x14ac:dyDescent="0.25">
      <c r="B40" s="110" t="s">
        <v>99</v>
      </c>
      <c r="C40" s="115" t="s">
        <v>5</v>
      </c>
      <c r="D40" s="47" t="s">
        <v>86</v>
      </c>
      <c r="E40" s="48" t="s">
        <v>87</v>
      </c>
      <c r="F40" s="35">
        <v>10</v>
      </c>
      <c r="G40" s="35">
        <v>10</v>
      </c>
      <c r="H40" s="29">
        <f>+F40/G40</f>
        <v>1</v>
      </c>
      <c r="I40" s="35">
        <v>10</v>
      </c>
      <c r="J40" s="35">
        <v>10</v>
      </c>
      <c r="K40" s="29">
        <v>0</v>
      </c>
    </row>
    <row r="41" spans="2:11" ht="63.75" customHeight="1" x14ac:dyDescent="0.25">
      <c r="B41" s="111"/>
      <c r="C41" s="116"/>
      <c r="D41" s="30" t="s">
        <v>88</v>
      </c>
      <c r="E41" s="2" t="s">
        <v>88</v>
      </c>
      <c r="F41" s="36">
        <v>0.25</v>
      </c>
      <c r="G41" s="36">
        <v>0.5</v>
      </c>
      <c r="H41" s="20">
        <f>+G41/F41</f>
        <v>2</v>
      </c>
      <c r="I41" s="36">
        <f>25%+F41</f>
        <v>0.5</v>
      </c>
      <c r="J41" s="36">
        <f>0%+G41</f>
        <v>0.5</v>
      </c>
      <c r="K41" s="20">
        <f>+J41/I41</f>
        <v>1</v>
      </c>
    </row>
    <row r="42" spans="2:11" ht="66" customHeight="1" thickBot="1" x14ac:dyDescent="0.3">
      <c r="B42" s="112"/>
      <c r="C42" s="61" t="s">
        <v>8</v>
      </c>
      <c r="D42" s="33" t="s">
        <v>89</v>
      </c>
      <c r="E42" s="7" t="s">
        <v>90</v>
      </c>
      <c r="F42" s="37">
        <v>1</v>
      </c>
      <c r="G42" s="37">
        <v>0</v>
      </c>
      <c r="H42" s="38">
        <v>0</v>
      </c>
      <c r="I42" s="37">
        <f>+F42</f>
        <v>1</v>
      </c>
      <c r="J42" s="37">
        <f>+G42</f>
        <v>0</v>
      </c>
      <c r="K42" s="38">
        <v>0</v>
      </c>
    </row>
    <row r="43" spans="2:11" ht="106.5" customHeight="1" x14ac:dyDescent="0.25">
      <c r="B43" s="110" t="s">
        <v>101</v>
      </c>
      <c r="C43" s="55" t="s">
        <v>5</v>
      </c>
      <c r="D43" s="11" t="s">
        <v>116</v>
      </c>
      <c r="E43" s="10" t="s">
        <v>91</v>
      </c>
      <c r="F43" s="39">
        <v>0.35</v>
      </c>
      <c r="G43" s="39">
        <v>0.25</v>
      </c>
      <c r="H43" s="40">
        <f>+G43/F43</f>
        <v>0.7142857142857143</v>
      </c>
      <c r="I43" s="39">
        <f>35%+F43</f>
        <v>0.7</v>
      </c>
      <c r="J43" s="39">
        <f>35%+G43</f>
        <v>0.6</v>
      </c>
      <c r="K43" s="40">
        <f>+J43/I43</f>
        <v>0.85714285714285721</v>
      </c>
    </row>
    <row r="44" spans="2:11" ht="71.25" customHeight="1" x14ac:dyDescent="0.25">
      <c r="B44" s="111"/>
      <c r="C44" s="57" t="s">
        <v>8</v>
      </c>
      <c r="D44" s="91" t="s">
        <v>92</v>
      </c>
      <c r="E44" s="103" t="s">
        <v>93</v>
      </c>
      <c r="F44" s="89">
        <v>0</v>
      </c>
      <c r="G44" s="89">
        <v>0</v>
      </c>
      <c r="H44" s="41">
        <v>0</v>
      </c>
      <c r="I44" s="89">
        <v>0</v>
      </c>
      <c r="J44" s="89">
        <v>0</v>
      </c>
      <c r="K44" s="41">
        <v>0</v>
      </c>
    </row>
    <row r="45" spans="2:11" ht="68.25" customHeight="1" thickBot="1" x14ac:dyDescent="0.3">
      <c r="B45" s="112"/>
      <c r="C45" s="61" t="s">
        <v>11</v>
      </c>
      <c r="D45" s="33" t="s">
        <v>94</v>
      </c>
      <c r="E45" s="7" t="s">
        <v>95</v>
      </c>
      <c r="F45" s="37">
        <v>0</v>
      </c>
      <c r="G45" s="37">
        <v>0</v>
      </c>
      <c r="H45" s="38">
        <v>0</v>
      </c>
      <c r="I45" s="37">
        <v>0</v>
      </c>
      <c r="J45" s="37">
        <f>+G45</f>
        <v>0</v>
      </c>
      <c r="K45" s="38">
        <v>0</v>
      </c>
    </row>
    <row r="46" spans="2:11" ht="64.5" customHeight="1" x14ac:dyDescent="0.25">
      <c r="B46" s="110" t="s">
        <v>100</v>
      </c>
      <c r="C46" s="126" t="s">
        <v>5</v>
      </c>
      <c r="D46" s="113" t="s">
        <v>108</v>
      </c>
      <c r="E46" s="83" t="s">
        <v>109</v>
      </c>
      <c r="F46" s="76">
        <v>0.3</v>
      </c>
      <c r="G46" s="77">
        <v>0</v>
      </c>
      <c r="H46" s="41">
        <v>0</v>
      </c>
      <c r="I46" s="76">
        <f>+F46</f>
        <v>0.3</v>
      </c>
      <c r="J46" s="77">
        <f>+G46</f>
        <v>0</v>
      </c>
      <c r="K46" s="88">
        <v>0</v>
      </c>
    </row>
    <row r="47" spans="2:11" ht="65.25" customHeight="1" x14ac:dyDescent="0.25">
      <c r="B47" s="111"/>
      <c r="C47" s="127"/>
      <c r="D47" s="119"/>
      <c r="E47" s="74" t="s">
        <v>110</v>
      </c>
      <c r="F47" s="78">
        <v>0.1</v>
      </c>
      <c r="G47" s="79">
        <v>0</v>
      </c>
      <c r="H47" s="20">
        <v>0</v>
      </c>
      <c r="I47" s="78">
        <f>+F47</f>
        <v>0.1</v>
      </c>
      <c r="J47" s="79">
        <f>+G47</f>
        <v>0</v>
      </c>
      <c r="K47" s="20">
        <v>0</v>
      </c>
    </row>
    <row r="48" spans="2:11" ht="135" customHeight="1" x14ac:dyDescent="0.25">
      <c r="B48" s="111"/>
      <c r="C48" s="80" t="s">
        <v>8</v>
      </c>
      <c r="D48" s="84" t="s">
        <v>111</v>
      </c>
      <c r="E48" s="74" t="s">
        <v>114</v>
      </c>
      <c r="F48" s="85">
        <v>0.69330000000000003</v>
      </c>
      <c r="G48" s="109">
        <v>0</v>
      </c>
      <c r="H48" s="20">
        <v>0</v>
      </c>
      <c r="I48" s="85">
        <f>+F48</f>
        <v>0.69330000000000003</v>
      </c>
      <c r="J48" s="109">
        <f>+G48</f>
        <v>0</v>
      </c>
      <c r="K48" s="20">
        <v>0</v>
      </c>
    </row>
    <row r="49" spans="1:12" ht="87" customHeight="1" thickBot="1" x14ac:dyDescent="0.3">
      <c r="B49" s="112"/>
      <c r="C49" s="81" t="s">
        <v>11</v>
      </c>
      <c r="D49" s="82" t="s">
        <v>112</v>
      </c>
      <c r="E49" s="106" t="s">
        <v>113</v>
      </c>
      <c r="F49" s="86">
        <v>0.6</v>
      </c>
      <c r="G49" s="87">
        <v>0</v>
      </c>
      <c r="H49" s="38">
        <v>0</v>
      </c>
      <c r="I49" s="86">
        <f>+F49</f>
        <v>0.6</v>
      </c>
      <c r="J49" s="87">
        <f>+G49</f>
        <v>0</v>
      </c>
      <c r="K49" s="22">
        <v>0</v>
      </c>
    </row>
    <row r="50" spans="1:12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</row>
    <row r="51" spans="1:12" ht="60" customHeight="1" x14ac:dyDescent="0.25">
      <c r="A51" s="65"/>
      <c r="B51" s="122" t="s">
        <v>117</v>
      </c>
      <c r="C51" s="122"/>
      <c r="D51" s="122"/>
      <c r="E51" s="122"/>
      <c r="F51" s="122"/>
      <c r="G51" s="122"/>
      <c r="H51" s="122"/>
      <c r="I51" s="122"/>
      <c r="J51" s="122"/>
      <c r="K51" s="122"/>
      <c r="L51" s="65"/>
    </row>
    <row r="52" spans="1:12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</row>
    <row r="53" spans="1:12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</row>
    <row r="54" spans="1:12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</sheetData>
  <sheetProtection algorithmName="SHA-512" hashValue="9q6HSNEIQGiLK9dxgeSoCqNGf/42Kiu3HgbciRfzDOzQVPJbqUDjgeLLYYYV2uOMivbuNaOG9ogFGIvk4+MDCA==" saltValue="wN8mAg7u+yPauzUYDnL5iw==" spinCount="100000" sheet="1" objects="1" scenarios="1"/>
  <mergeCells count="28">
    <mergeCell ref="I5:K5"/>
    <mergeCell ref="B5:B6"/>
    <mergeCell ref="C5:D6"/>
    <mergeCell ref="E5:E6"/>
    <mergeCell ref="F5:F6"/>
    <mergeCell ref="G5:G6"/>
    <mergeCell ref="H5:H6"/>
    <mergeCell ref="B46:B49"/>
    <mergeCell ref="D18:D19"/>
    <mergeCell ref="B7:B20"/>
    <mergeCell ref="C11:C12"/>
    <mergeCell ref="D11:D12"/>
    <mergeCell ref="B51:K51"/>
    <mergeCell ref="C18:C19"/>
    <mergeCell ref="B2:K2"/>
    <mergeCell ref="B3:K3"/>
    <mergeCell ref="B23:B26"/>
    <mergeCell ref="C23:C24"/>
    <mergeCell ref="D23:D24"/>
    <mergeCell ref="B21:B22"/>
    <mergeCell ref="B28:B30"/>
    <mergeCell ref="B31:B33"/>
    <mergeCell ref="B36:B39"/>
    <mergeCell ref="B40:B42"/>
    <mergeCell ref="D46:D47"/>
    <mergeCell ref="C46:C47"/>
    <mergeCell ref="C40:C41"/>
    <mergeCell ref="B43:B45"/>
  </mergeCells>
  <pageMargins left="0.70866141732283472" right="0.70866141732283472" top="0.74803149606299213" bottom="0.74803149606299213" header="0.31496062992125984" footer="0.31496062992125984"/>
  <pageSetup scale="43" orientation="portrait" verticalDpi="0" r:id="rId1"/>
  <rowBreaks count="2" manualBreakCount="2">
    <brk id="26" max="11" man="1"/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mayo-agosto</vt:lpstr>
      <vt:lpstr>'resultados mayo-agosto'!Área_de_impresión</vt:lpstr>
      <vt:lpstr>'resultados mayo-agosto'!Títulos_a_imprimir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Serrano</dc:creator>
  <cp:lastModifiedBy>Julio Serrano </cp:lastModifiedBy>
  <cp:lastPrinted>2020-12-22T20:09:34Z</cp:lastPrinted>
  <dcterms:created xsi:type="dcterms:W3CDTF">2020-06-23T19:21:11Z</dcterms:created>
  <dcterms:modified xsi:type="dcterms:W3CDTF">2020-12-22T20:13:58Z</dcterms:modified>
</cp:coreProperties>
</file>