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5" windowWidth="8115" windowHeight="2895" firstSheet="14" activeTab="17"/>
  </bookViews>
  <sheets>
    <sheet name="Hoja3" sheetId="23" r:id="rId1"/>
    <sheet name="CONSOLIDADO INGRESOS 2017" sheetId="2" r:id="rId2"/>
    <sheet name="RESUMEN GEBERAK" sheetId="4" r:id="rId3"/>
    <sheet name="CUADRO RESUMEN FUENTES FINANCIA" sheetId="18" r:id="rId4"/>
    <sheet name="CUADRO RESUMEN INGRESOS Y EGRES" sheetId="17" r:id="rId5"/>
    <sheet name="ESTRUCTURA PRESUPUESTEARIA" sheetId="16" r:id="rId6"/>
    <sheet name="DETALLE CONSOLIDADO INGRESOS FF" sheetId="15" r:id="rId7"/>
    <sheet name="EGRESOS POR DEPENDENCIA" sheetId="6" r:id="rId8"/>
    <sheet name="PROYECCION INGRESOS 2018" sheetId="7" r:id="rId9"/>
    <sheet name="Hoja1" sheetId="22" r:id="rId10"/>
    <sheet name="FODES 25%" sheetId="9" r:id="rId11"/>
    <sheet name="FONDO MUNICIPAL" sheetId="10" r:id="rId12"/>
    <sheet name="PUERTO SAN JUAN" sheetId="11" r:id="rId13"/>
    <sheet name="FONDOS DONACIONES" sheetId="12" r:id="rId14"/>
    <sheet name="FODES 75%" sheetId="13" r:id="rId15"/>
    <sheet name="PREINVERSION 5% FODES" sheetId="14" r:id="rId16"/>
    <sheet name="SERVICIO DE LA DEUDA" sheetId="19" r:id="rId17"/>
    <sheet name="PROYECTOS 2018" sheetId="21" r:id="rId18"/>
    <sheet name="Hoja2" sheetId="24" r:id="rId19"/>
    <sheet name="Hoja4" sheetId="25" r:id="rId20"/>
  </sheets>
  <externalReferences>
    <externalReference r:id="rId21"/>
  </externalReferences>
  <calcPr calcId="125725"/>
</workbook>
</file>

<file path=xl/calcChain.xml><?xml version="1.0" encoding="utf-8"?>
<calcChain xmlns="http://schemas.openxmlformats.org/spreadsheetml/2006/main">
  <c r="Z40" i="22"/>
  <c r="X40"/>
  <c r="W40"/>
  <c r="V40"/>
  <c r="AA40" s="1"/>
  <c r="U97"/>
  <c r="Z96"/>
  <c r="X96"/>
  <c r="W96"/>
  <c r="V96"/>
  <c r="Z95"/>
  <c r="X95"/>
  <c r="W95"/>
  <c r="V95"/>
  <c r="Z94"/>
  <c r="X94"/>
  <c r="W94"/>
  <c r="V94"/>
  <c r="Z93"/>
  <c r="X93"/>
  <c r="W93"/>
  <c r="V93"/>
  <c r="Z92"/>
  <c r="X92"/>
  <c r="W92"/>
  <c r="V92"/>
  <c r="Z91"/>
  <c r="X91"/>
  <c r="W91"/>
  <c r="V91"/>
  <c r="Z90"/>
  <c r="X90"/>
  <c r="W90"/>
  <c r="V90"/>
  <c r="Z89"/>
  <c r="X89"/>
  <c r="W89"/>
  <c r="V89"/>
  <c r="Z88"/>
  <c r="X88"/>
  <c r="W88"/>
  <c r="V88"/>
  <c r="Z87"/>
  <c r="X87"/>
  <c r="W87"/>
  <c r="V87"/>
  <c r="Z86"/>
  <c r="X86"/>
  <c r="W86"/>
  <c r="V86"/>
  <c r="Z85"/>
  <c r="X85"/>
  <c r="W85"/>
  <c r="V85"/>
  <c r="Z84"/>
  <c r="X84"/>
  <c r="W84"/>
  <c r="V84"/>
  <c r="Z83"/>
  <c r="X83"/>
  <c r="W83"/>
  <c r="V83"/>
  <c r="Z82"/>
  <c r="X82"/>
  <c r="W82"/>
  <c r="V82"/>
  <c r="Z81"/>
  <c r="X81"/>
  <c r="W81"/>
  <c r="V81"/>
  <c r="Z80"/>
  <c r="X80"/>
  <c r="W80"/>
  <c r="V80"/>
  <c r="Z79"/>
  <c r="X79"/>
  <c r="W79"/>
  <c r="V79"/>
  <c r="Z78"/>
  <c r="X78"/>
  <c r="W78"/>
  <c r="V78"/>
  <c r="Z77"/>
  <c r="Y77"/>
  <c r="W77"/>
  <c r="V77"/>
  <c r="Z76"/>
  <c r="X76"/>
  <c r="W76"/>
  <c r="V76"/>
  <c r="Z75"/>
  <c r="X75"/>
  <c r="W75"/>
  <c r="V75"/>
  <c r="Z74"/>
  <c r="X74"/>
  <c r="W74"/>
  <c r="V74"/>
  <c r="Z73"/>
  <c r="X73"/>
  <c r="W73"/>
  <c r="V73"/>
  <c r="Z72"/>
  <c r="X72"/>
  <c r="W72"/>
  <c r="V72"/>
  <c r="Z71"/>
  <c r="X71"/>
  <c r="W71"/>
  <c r="V71"/>
  <c r="Z70"/>
  <c r="X70"/>
  <c r="W70"/>
  <c r="V70"/>
  <c r="Z69"/>
  <c r="X69"/>
  <c r="W69"/>
  <c r="V69"/>
  <c r="Z68"/>
  <c r="X68"/>
  <c r="W68"/>
  <c r="V68"/>
  <c r="Z67"/>
  <c r="X67"/>
  <c r="W67"/>
  <c r="V67"/>
  <c r="Z66"/>
  <c r="X66"/>
  <c r="W66"/>
  <c r="V66"/>
  <c r="Z65"/>
  <c r="X65"/>
  <c r="W65"/>
  <c r="V65"/>
  <c r="Z64"/>
  <c r="X64"/>
  <c r="W64"/>
  <c r="V64"/>
  <c r="Z63"/>
  <c r="X63"/>
  <c r="W63"/>
  <c r="V63"/>
  <c r="Z62"/>
  <c r="X62"/>
  <c r="W62"/>
  <c r="V62"/>
  <c r="Z61"/>
  <c r="X61"/>
  <c r="W61"/>
  <c r="V61"/>
  <c r="Z60"/>
  <c r="X60"/>
  <c r="W60"/>
  <c r="V60"/>
  <c r="Z59"/>
  <c r="X59"/>
  <c r="W59"/>
  <c r="V59"/>
  <c r="Z58"/>
  <c r="X58"/>
  <c r="W58"/>
  <c r="V58"/>
  <c r="Z57"/>
  <c r="X57"/>
  <c r="W57"/>
  <c r="V57"/>
  <c r="Z56"/>
  <c r="X56"/>
  <c r="W56"/>
  <c r="V56"/>
  <c r="Z55"/>
  <c r="X55"/>
  <c r="W55"/>
  <c r="V55"/>
  <c r="Z54"/>
  <c r="X54"/>
  <c r="W54"/>
  <c r="V54"/>
  <c r="Z53"/>
  <c r="X53"/>
  <c r="W53"/>
  <c r="V53"/>
  <c r="Z52"/>
  <c r="X52"/>
  <c r="W52"/>
  <c r="V52"/>
  <c r="Z51"/>
  <c r="X51"/>
  <c r="W51"/>
  <c r="V51"/>
  <c r="Z50"/>
  <c r="X50"/>
  <c r="W50"/>
  <c r="V50"/>
  <c r="Z49"/>
  <c r="X49"/>
  <c r="W49"/>
  <c r="V49"/>
  <c r="Z48"/>
  <c r="X48"/>
  <c r="W48"/>
  <c r="V48"/>
  <c r="Z47"/>
  <c r="X47"/>
  <c r="W47"/>
  <c r="V47"/>
  <c r="Z46"/>
  <c r="X46"/>
  <c r="W46"/>
  <c r="V46"/>
  <c r="Z45"/>
  <c r="X45"/>
  <c r="W45"/>
  <c r="V45"/>
  <c r="Z44"/>
  <c r="X44"/>
  <c r="W44"/>
  <c r="V44"/>
  <c r="Z43"/>
  <c r="X43"/>
  <c r="W43"/>
  <c r="V43"/>
  <c r="Z42"/>
  <c r="X42"/>
  <c r="W42"/>
  <c r="V42"/>
  <c r="Z41"/>
  <c r="X41"/>
  <c r="W41"/>
  <c r="V41"/>
  <c r="Z39"/>
  <c r="X39"/>
  <c r="W39"/>
  <c r="V39"/>
  <c r="Z38"/>
  <c r="X38"/>
  <c r="W38"/>
  <c r="V38"/>
  <c r="Z37"/>
  <c r="X37"/>
  <c r="W37"/>
  <c r="V37"/>
  <c r="Z36"/>
  <c r="X36"/>
  <c r="W36"/>
  <c r="V36"/>
  <c r="Z35"/>
  <c r="X35"/>
  <c r="W35"/>
  <c r="V35"/>
  <c r="Z34"/>
  <c r="Y34"/>
  <c r="Y97" s="1"/>
  <c r="W34"/>
  <c r="V34"/>
  <c r="Z33"/>
  <c r="Z97" s="1"/>
  <c r="X33"/>
  <c r="W33"/>
  <c r="V33"/>
  <c r="S35" i="7"/>
  <c r="S39"/>
  <c r="X97" i="22" l="1"/>
  <c r="V97"/>
  <c r="AA33"/>
  <c r="W97"/>
  <c r="AA34"/>
  <c r="AA35"/>
  <c r="AA36"/>
  <c r="AA37"/>
  <c r="AA38"/>
  <c r="AA39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 l="1"/>
  <c r="F12" i="16" l="1"/>
  <c r="F10"/>
  <c r="F18"/>
  <c r="F15"/>
  <c r="F22"/>
  <c r="F20"/>
  <c r="D11" i="18"/>
  <c r="D9"/>
  <c r="D21"/>
  <c r="C21"/>
  <c r="F54" i="15" l="1"/>
  <c r="F53"/>
  <c r="F52"/>
  <c r="F51"/>
  <c r="K54"/>
  <c r="C17" i="17" s="1"/>
  <c r="H13" i="19" l="1"/>
  <c r="H9" i="13"/>
  <c r="H17"/>
  <c r="H16"/>
  <c r="H15"/>
  <c r="H14"/>
  <c r="H13"/>
  <c r="H12"/>
  <c r="H11"/>
  <c r="H10"/>
  <c r="H12" i="14"/>
  <c r="H11"/>
  <c r="H10"/>
  <c r="H9"/>
  <c r="H12" i="19"/>
  <c r="H11"/>
  <c r="K109" i="21"/>
  <c r="F108"/>
  <c r="F110" s="1"/>
  <c r="F120" s="1"/>
  <c r="D9"/>
  <c r="H18" i="13" l="1"/>
  <c r="J40" i="9"/>
  <c r="K40" s="1"/>
  <c r="J136" i="22"/>
  <c r="F136"/>
  <c r="H135"/>
  <c r="I135" s="1"/>
  <c r="G135"/>
  <c r="L10" i="11"/>
  <c r="H35"/>
  <c r="H36"/>
  <c r="H33"/>
  <c r="H27"/>
  <c r="H20"/>
  <c r="H18"/>
  <c r="L9" s="1"/>
  <c r="C260" i="6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H52" i="10" s="1"/>
  <c r="AB150" i="6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H37" i="10" s="1"/>
  <c r="AB113" i="6"/>
  <c r="AB112"/>
  <c r="AB111"/>
  <c r="AB110"/>
  <c r="AB109"/>
  <c r="AB108"/>
  <c r="H33" i="10" s="1"/>
  <c r="AB107" i="6"/>
  <c r="AB106"/>
  <c r="AB105"/>
  <c r="H31" i="10" s="1"/>
  <c r="AB104" i="6"/>
  <c r="AB103"/>
  <c r="AB102"/>
  <c r="H29" i="10" s="1"/>
  <c r="AB101" i="6"/>
  <c r="H28" i="10" s="1"/>
  <c r="AB100" i="6"/>
  <c r="AB99"/>
  <c r="AB98"/>
  <c r="AB97"/>
  <c r="AB96"/>
  <c r="AB95"/>
  <c r="H23" i="10" s="1"/>
  <c r="AB94" i="6"/>
  <c r="H22" i="10" s="1"/>
  <c r="AB93" i="6"/>
  <c r="H21" i="10" s="1"/>
  <c r="AB92" i="6"/>
  <c r="AB91"/>
  <c r="AB90"/>
  <c r="AB89"/>
  <c r="F21"/>
  <c r="M18"/>
  <c r="H8"/>
  <c r="N11" i="10" l="1"/>
  <c r="K135" i="22"/>
  <c r="L135" s="1"/>
  <c r="M135" s="1"/>
  <c r="V172" i="6"/>
  <c r="AE172" l="1"/>
  <c r="AD172"/>
  <c r="AC172"/>
  <c r="AB172"/>
  <c r="AA172"/>
  <c r="Z172"/>
  <c r="Y172"/>
  <c r="X172"/>
  <c r="W172"/>
  <c r="U172"/>
  <c r="T172"/>
  <c r="S172"/>
  <c r="R172"/>
  <c r="Q172"/>
  <c r="P172"/>
  <c r="O172"/>
  <c r="N172"/>
  <c r="M172"/>
  <c r="L172"/>
  <c r="K172"/>
  <c r="J172"/>
  <c r="I172"/>
  <c r="H172"/>
  <c r="G172"/>
  <c r="F172"/>
  <c r="D172"/>
  <c r="C172"/>
  <c r="F15" i="22" l="1"/>
  <c r="H134"/>
  <c r="K134" s="1"/>
  <c r="H133"/>
  <c r="K133" s="1"/>
  <c r="H132"/>
  <c r="K132" s="1"/>
  <c r="H131"/>
  <c r="K131" s="1"/>
  <c r="H130"/>
  <c r="K130" s="1"/>
  <c r="H129"/>
  <c r="K129" s="1"/>
  <c r="H128"/>
  <c r="K128" s="1"/>
  <c r="H127"/>
  <c r="K127" s="1"/>
  <c r="H126"/>
  <c r="K126" s="1"/>
  <c r="H125"/>
  <c r="K125" s="1"/>
  <c r="H124"/>
  <c r="K124" s="1"/>
  <c r="H123"/>
  <c r="K123" s="1"/>
  <c r="H122"/>
  <c r="K122" s="1"/>
  <c r="H121"/>
  <c r="K121" s="1"/>
  <c r="H120"/>
  <c r="K120" s="1"/>
  <c r="H119"/>
  <c r="K119" s="1"/>
  <c r="H118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I121" l="1"/>
  <c r="L121" s="1"/>
  <c r="I125"/>
  <c r="L125" s="1"/>
  <c r="M125" s="1"/>
  <c r="I133"/>
  <c r="L133" s="1"/>
  <c r="M133" s="1"/>
  <c r="I129"/>
  <c r="L129" s="1"/>
  <c r="M129" s="1"/>
  <c r="M121"/>
  <c r="H136"/>
  <c r="H10" i="11" s="1"/>
  <c r="I118" i="22"/>
  <c r="I122"/>
  <c r="L122" s="1"/>
  <c r="M122" s="1"/>
  <c r="I126"/>
  <c r="L126" s="1"/>
  <c r="M126" s="1"/>
  <c r="I130"/>
  <c r="L130" s="1"/>
  <c r="M130" s="1"/>
  <c r="I134"/>
  <c r="L134" s="1"/>
  <c r="M134" s="1"/>
  <c r="I119"/>
  <c r="L119" s="1"/>
  <c r="M119" s="1"/>
  <c r="I123"/>
  <c r="L123" s="1"/>
  <c r="M123" s="1"/>
  <c r="I127"/>
  <c r="L127" s="1"/>
  <c r="M127" s="1"/>
  <c r="I131"/>
  <c r="L131" s="1"/>
  <c r="M131" s="1"/>
  <c r="G136"/>
  <c r="H9" i="11" s="1"/>
  <c r="I120" i="22"/>
  <c r="L120" s="1"/>
  <c r="M120" s="1"/>
  <c r="I124"/>
  <c r="L124" s="1"/>
  <c r="M124" s="1"/>
  <c r="I128"/>
  <c r="L128" s="1"/>
  <c r="M128" s="1"/>
  <c r="I132"/>
  <c r="L132" s="1"/>
  <c r="M132" s="1"/>
  <c r="K9"/>
  <c r="K5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G14"/>
  <c r="G13"/>
  <c r="G12"/>
  <c r="G11"/>
  <c r="G10"/>
  <c r="G9"/>
  <c r="G8"/>
  <c r="G7"/>
  <c r="G6"/>
  <c r="G5"/>
  <c r="F48" i="15"/>
  <c r="H43" i="9" s="1"/>
  <c r="F50" i="15"/>
  <c r="F16"/>
  <c r="K16" s="1"/>
  <c r="J43" i="7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I15" s="1"/>
  <c r="H14"/>
  <c r="H13"/>
  <c r="H12"/>
  <c r="H11"/>
  <c r="H10"/>
  <c r="I10" s="1"/>
  <c r="H9"/>
  <c r="H8"/>
  <c r="H7"/>
  <c r="H6"/>
  <c r="H5"/>
  <c r="H43" l="1"/>
  <c r="H15" i="22"/>
  <c r="H13" i="9" s="1"/>
  <c r="I136" i="22"/>
  <c r="H15" i="11" s="1"/>
  <c r="G15" i="22"/>
  <c r="G43" i="7"/>
  <c r="S45" i="2"/>
  <c r="H11" i="9" l="1"/>
  <c r="D18" i="22"/>
  <c r="F97"/>
  <c r="G96"/>
  <c r="H96"/>
  <c r="I96"/>
  <c r="K96"/>
  <c r="G38"/>
  <c r="H38"/>
  <c r="I38"/>
  <c r="K38"/>
  <c r="K95"/>
  <c r="I95"/>
  <c r="H95"/>
  <c r="G95"/>
  <c r="K94"/>
  <c r="I94"/>
  <c r="H94"/>
  <c r="G94"/>
  <c r="K93"/>
  <c r="I93"/>
  <c r="H93"/>
  <c r="G93"/>
  <c r="J77"/>
  <c r="K92"/>
  <c r="I92"/>
  <c r="H92"/>
  <c r="G92"/>
  <c r="K91"/>
  <c r="I91"/>
  <c r="H91"/>
  <c r="G91"/>
  <c r="K90"/>
  <c r="I90"/>
  <c r="H90"/>
  <c r="G90"/>
  <c r="K89"/>
  <c r="I89"/>
  <c r="H89"/>
  <c r="G89"/>
  <c r="K88"/>
  <c r="I88"/>
  <c r="H88"/>
  <c r="G88"/>
  <c r="K87"/>
  <c r="I87"/>
  <c r="H87"/>
  <c r="G87"/>
  <c r="K86"/>
  <c r="I86"/>
  <c r="H86"/>
  <c r="G86"/>
  <c r="K85"/>
  <c r="I85"/>
  <c r="H85"/>
  <c r="G85"/>
  <c r="K84"/>
  <c r="I84"/>
  <c r="H84"/>
  <c r="G84"/>
  <c r="K83"/>
  <c r="I83"/>
  <c r="H83"/>
  <c r="G83"/>
  <c r="K82"/>
  <c r="I82"/>
  <c r="H82"/>
  <c r="G82"/>
  <c r="K81"/>
  <c r="I81"/>
  <c r="H81"/>
  <c r="G81"/>
  <c r="K80"/>
  <c r="I80"/>
  <c r="H80"/>
  <c r="G80"/>
  <c r="K79"/>
  <c r="I79"/>
  <c r="H79"/>
  <c r="G79"/>
  <c r="K78"/>
  <c r="I78"/>
  <c r="H78"/>
  <c r="G78"/>
  <c r="K77"/>
  <c r="H77"/>
  <c r="K76"/>
  <c r="I76"/>
  <c r="H76"/>
  <c r="K75"/>
  <c r="I75"/>
  <c r="H75"/>
  <c r="K74"/>
  <c r="I74"/>
  <c r="H74"/>
  <c r="K73"/>
  <c r="I73"/>
  <c r="H73"/>
  <c r="K72"/>
  <c r="I72"/>
  <c r="H72"/>
  <c r="K71"/>
  <c r="I71"/>
  <c r="H71"/>
  <c r="K70"/>
  <c r="I70"/>
  <c r="H70"/>
  <c r="K69"/>
  <c r="I69"/>
  <c r="H69"/>
  <c r="K68"/>
  <c r="I68"/>
  <c r="H68"/>
  <c r="K67"/>
  <c r="I67"/>
  <c r="H67"/>
  <c r="K66"/>
  <c r="I66"/>
  <c r="H66"/>
  <c r="K65"/>
  <c r="I65"/>
  <c r="H65"/>
  <c r="G77"/>
  <c r="G76"/>
  <c r="G75"/>
  <c r="G74"/>
  <c r="G73"/>
  <c r="G72"/>
  <c r="G71"/>
  <c r="G70"/>
  <c r="G69"/>
  <c r="G68"/>
  <c r="G67"/>
  <c r="G66"/>
  <c r="G65"/>
  <c r="K64"/>
  <c r="K63"/>
  <c r="K62"/>
  <c r="K61"/>
  <c r="K60"/>
  <c r="K59"/>
  <c r="K58"/>
  <c r="K57"/>
  <c r="K56"/>
  <c r="K55"/>
  <c r="K54"/>
  <c r="K53"/>
  <c r="I64"/>
  <c r="I63"/>
  <c r="I62"/>
  <c r="I61"/>
  <c r="I60"/>
  <c r="I59"/>
  <c r="I58"/>
  <c r="I57"/>
  <c r="I56"/>
  <c r="I55"/>
  <c r="I54"/>
  <c r="I53"/>
  <c r="H64"/>
  <c r="H63"/>
  <c r="H62"/>
  <c r="H61"/>
  <c r="H60"/>
  <c r="H59"/>
  <c r="H58"/>
  <c r="H57"/>
  <c r="H56"/>
  <c r="H55"/>
  <c r="H54"/>
  <c r="H53"/>
  <c r="G64"/>
  <c r="G63"/>
  <c r="G62"/>
  <c r="G61"/>
  <c r="L61" s="1"/>
  <c r="G60"/>
  <c r="L60" s="1"/>
  <c r="G59"/>
  <c r="G58"/>
  <c r="G57"/>
  <c r="G56"/>
  <c r="L56" s="1"/>
  <c r="G55"/>
  <c r="L55" s="1"/>
  <c r="G54"/>
  <c r="G53"/>
  <c r="L53" s="1"/>
  <c r="K52"/>
  <c r="K51"/>
  <c r="K50"/>
  <c r="K49"/>
  <c r="K48"/>
  <c r="K47"/>
  <c r="K46"/>
  <c r="K45"/>
  <c r="K44"/>
  <c r="K43"/>
  <c r="K42"/>
  <c r="K41"/>
  <c r="K40"/>
  <c r="K39"/>
  <c r="K37"/>
  <c r="K36"/>
  <c r="K35"/>
  <c r="K34"/>
  <c r="K33"/>
  <c r="J34"/>
  <c r="I52"/>
  <c r="I51"/>
  <c r="I50"/>
  <c r="I49"/>
  <c r="I48"/>
  <c r="I47"/>
  <c r="I46"/>
  <c r="I45"/>
  <c r="I44"/>
  <c r="I43"/>
  <c r="I42"/>
  <c r="I41"/>
  <c r="I40"/>
  <c r="I39"/>
  <c r="I37"/>
  <c r="I36"/>
  <c r="I35"/>
  <c r="I33"/>
  <c r="H52"/>
  <c r="H51"/>
  <c r="H50"/>
  <c r="H49"/>
  <c r="H48"/>
  <c r="H47"/>
  <c r="H46"/>
  <c r="H45"/>
  <c r="H44"/>
  <c r="H43"/>
  <c r="H42"/>
  <c r="H41"/>
  <c r="H40"/>
  <c r="H39"/>
  <c r="H37"/>
  <c r="H36"/>
  <c r="H35"/>
  <c r="H34"/>
  <c r="H33"/>
  <c r="G52"/>
  <c r="G51"/>
  <c r="G50"/>
  <c r="G49"/>
  <c r="G48"/>
  <c r="G47"/>
  <c r="G46"/>
  <c r="G45"/>
  <c r="G44"/>
  <c r="G43"/>
  <c r="G42"/>
  <c r="G41"/>
  <c r="G40"/>
  <c r="G39"/>
  <c r="G37"/>
  <c r="G36"/>
  <c r="G35"/>
  <c r="G34"/>
  <c r="G33"/>
  <c r="J15"/>
  <c r="F43" i="7"/>
  <c r="E43"/>
  <c r="Q9" s="1"/>
  <c r="D42"/>
  <c r="AW536" i="23"/>
  <c r="AW535"/>
  <c r="AW534"/>
  <c r="AW533"/>
  <c r="AW532"/>
  <c r="AW531"/>
  <c r="AW530"/>
  <c r="AW529"/>
  <c r="AW528"/>
  <c r="AW527"/>
  <c r="AW526"/>
  <c r="AW525"/>
  <c r="AW524"/>
  <c r="AW523"/>
  <c r="AW522"/>
  <c r="AW521"/>
  <c r="AW520"/>
  <c r="AW519"/>
  <c r="AW518"/>
  <c r="AW517"/>
  <c r="AW516"/>
  <c r="AW515"/>
  <c r="AW514"/>
  <c r="AW513"/>
  <c r="AW512"/>
  <c r="AW511"/>
  <c r="AW510"/>
  <c r="AW509"/>
  <c r="AW508"/>
  <c r="AW507"/>
  <c r="AW506"/>
  <c r="AW505"/>
  <c r="AW504"/>
  <c r="AW503"/>
  <c r="AW502"/>
  <c r="AW501"/>
  <c r="AW500"/>
  <c r="AW499"/>
  <c r="AW498"/>
  <c r="AW497"/>
  <c r="AW496"/>
  <c r="AW495"/>
  <c r="AW494"/>
  <c r="AW493"/>
  <c r="AW492"/>
  <c r="AW491"/>
  <c r="AW490"/>
  <c r="AW537"/>
  <c r="AV538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F539" s="1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AS477"/>
  <c r="AS476"/>
  <c r="AS475"/>
  <c r="AS474"/>
  <c r="AS473"/>
  <c r="AS472"/>
  <c r="AS471"/>
  <c r="AS470"/>
  <c r="AS469"/>
  <c r="AS468"/>
  <c r="AS467"/>
  <c r="AS466"/>
  <c r="AS465"/>
  <c r="AS464"/>
  <c r="AS463"/>
  <c r="AS462"/>
  <c r="AS461"/>
  <c r="AS460"/>
  <c r="AS459"/>
  <c r="AS458"/>
  <c r="AS457"/>
  <c r="AS456"/>
  <c r="AS455"/>
  <c r="AS454"/>
  <c r="AS453"/>
  <c r="AS452"/>
  <c r="AS451"/>
  <c r="AS450"/>
  <c r="AS449"/>
  <c r="AS448"/>
  <c r="AS447"/>
  <c r="AS446"/>
  <c r="AS445"/>
  <c r="AS444"/>
  <c r="AS443"/>
  <c r="AS442"/>
  <c r="AS441"/>
  <c r="AS440"/>
  <c r="AS439"/>
  <c r="AS438"/>
  <c r="AS437"/>
  <c r="AS436"/>
  <c r="AS435"/>
  <c r="AS434"/>
  <c r="AS433"/>
  <c r="AS432"/>
  <c r="AS431"/>
  <c r="AS430"/>
  <c r="AH478"/>
  <c r="AB478"/>
  <c r="Z478"/>
  <c r="L33" i="22" l="1"/>
  <c r="O539" i="23"/>
  <c r="AU539"/>
  <c r="C539"/>
  <c r="Q539"/>
  <c r="AW538"/>
  <c r="G539"/>
  <c r="AQ539"/>
  <c r="H97" i="22"/>
  <c r="H10" i="10" s="1"/>
  <c r="L96" i="22"/>
  <c r="K97"/>
  <c r="I97"/>
  <c r="J97"/>
  <c r="H15" i="10"/>
  <c r="G97" i="22"/>
  <c r="L34"/>
  <c r="L38"/>
  <c r="L35"/>
  <c r="L54"/>
  <c r="L43"/>
  <c r="L47"/>
  <c r="L51"/>
  <c r="L57"/>
  <c r="L67"/>
  <c r="L71"/>
  <c r="L75"/>
  <c r="L94"/>
  <c r="L95"/>
  <c r="L93"/>
  <c r="L77"/>
  <c r="L76"/>
  <c r="L74"/>
  <c r="L73"/>
  <c r="L72"/>
  <c r="L70"/>
  <c r="L69"/>
  <c r="L68"/>
  <c r="L66"/>
  <c r="L65"/>
  <c r="L78"/>
  <c r="L79"/>
  <c r="L80"/>
  <c r="L81"/>
  <c r="L82"/>
  <c r="L83"/>
  <c r="L84"/>
  <c r="L85"/>
  <c r="L86"/>
  <c r="L87"/>
  <c r="L88"/>
  <c r="L89"/>
  <c r="L90"/>
  <c r="L91"/>
  <c r="L92"/>
  <c r="L64"/>
  <c r="L63"/>
  <c r="L62"/>
  <c r="L59"/>
  <c r="L58"/>
  <c r="L52"/>
  <c r="L50"/>
  <c r="L49"/>
  <c r="L48"/>
  <c r="L46"/>
  <c r="L45"/>
  <c r="L44"/>
  <c r="L42"/>
  <c r="L36"/>
  <c r="L41"/>
  <c r="L37"/>
  <c r="L39"/>
  <c r="L40"/>
  <c r="AS539" i="23"/>
  <c r="AO539"/>
  <c r="AM539"/>
  <c r="AK539"/>
  <c r="AH539"/>
  <c r="AD539"/>
  <c r="AB539"/>
  <c r="Z539"/>
  <c r="W539"/>
  <c r="U539"/>
  <c r="S539"/>
  <c r="M539"/>
  <c r="K539"/>
  <c r="I539"/>
  <c r="E539"/>
  <c r="AW539" s="1"/>
  <c r="BM478"/>
  <c r="BL478"/>
  <c r="BK478"/>
  <c r="BJ478"/>
  <c r="BI478"/>
  <c r="BH478"/>
  <c r="BG478"/>
  <c r="BF478"/>
  <c r="BE478"/>
  <c r="BD478"/>
  <c r="BC478"/>
  <c r="BB478"/>
  <c r="BA478"/>
  <c r="AZ478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H479" s="1"/>
  <c r="AI478"/>
  <c r="AG478"/>
  <c r="AF478"/>
  <c r="AE478"/>
  <c r="AD478"/>
  <c r="AC478"/>
  <c r="AA478"/>
  <c r="Y478"/>
  <c r="X478"/>
  <c r="W478"/>
  <c r="V478"/>
  <c r="U478"/>
  <c r="T478"/>
  <c r="S478"/>
  <c r="S479" s="1"/>
  <c r="R478"/>
  <c r="Q478"/>
  <c r="P478"/>
  <c r="O478"/>
  <c r="N478"/>
  <c r="M478"/>
  <c r="L478"/>
  <c r="K478"/>
  <c r="J478"/>
  <c r="I478"/>
  <c r="H478"/>
  <c r="G478"/>
  <c r="F478"/>
  <c r="E478"/>
  <c r="D478"/>
  <c r="C478"/>
  <c r="AX423"/>
  <c r="AW422"/>
  <c r="AW421"/>
  <c r="AW420"/>
  <c r="AW419"/>
  <c r="AW418"/>
  <c r="AW417"/>
  <c r="AW416"/>
  <c r="AW415"/>
  <c r="AW414"/>
  <c r="AW413"/>
  <c r="AW412"/>
  <c r="AW411"/>
  <c r="AW410"/>
  <c r="AW409"/>
  <c r="AW408"/>
  <c r="AW407"/>
  <c r="AW406"/>
  <c r="AW405"/>
  <c r="AW404"/>
  <c r="AW403"/>
  <c r="AW402"/>
  <c r="AW401"/>
  <c r="AW400"/>
  <c r="AW399"/>
  <c r="AW398"/>
  <c r="AW397"/>
  <c r="AW396"/>
  <c r="AW395"/>
  <c r="AW394"/>
  <c r="AW393"/>
  <c r="AW392"/>
  <c r="AW391"/>
  <c r="AW390"/>
  <c r="AW389"/>
  <c r="AW388"/>
  <c r="AW387"/>
  <c r="AW386"/>
  <c r="AW385"/>
  <c r="AW384"/>
  <c r="AW383"/>
  <c r="AW382"/>
  <c r="AW381"/>
  <c r="AW380"/>
  <c r="AW379"/>
  <c r="AW378"/>
  <c r="AW377"/>
  <c r="AW376"/>
  <c r="AW375"/>
  <c r="AV423"/>
  <c r="AI424"/>
  <c r="AK479" l="1"/>
  <c r="C479"/>
  <c r="AQ479"/>
  <c r="L97" i="22"/>
  <c r="H9" i="10"/>
  <c r="N10" s="1"/>
  <c r="C102" i="22"/>
  <c r="AO479" i="23"/>
  <c r="AM479"/>
  <c r="AF479"/>
  <c r="AD479"/>
  <c r="AB479"/>
  <c r="Z479"/>
  <c r="W479"/>
  <c r="U479"/>
  <c r="Q479"/>
  <c r="O479"/>
  <c r="M479"/>
  <c r="K479"/>
  <c r="I479"/>
  <c r="G479"/>
  <c r="E479"/>
  <c r="AW423"/>
  <c r="J423"/>
  <c r="G423"/>
  <c r="AS479" l="1"/>
  <c r="AT479" s="1"/>
  <c r="AU423"/>
  <c r="AU424" s="1"/>
  <c r="AT423"/>
  <c r="AS423"/>
  <c r="AR423"/>
  <c r="AQ423"/>
  <c r="AP423"/>
  <c r="AO423"/>
  <c r="AN423"/>
  <c r="AM423"/>
  <c r="AL423"/>
  <c r="AK423"/>
  <c r="AJ423"/>
  <c r="AI423"/>
  <c r="AH423"/>
  <c r="AG423"/>
  <c r="AF423"/>
  <c r="AE423"/>
  <c r="AD423"/>
  <c r="AC423"/>
  <c r="AB423"/>
  <c r="AA423"/>
  <c r="Z423"/>
  <c r="Y423"/>
  <c r="X423"/>
  <c r="W423"/>
  <c r="V423"/>
  <c r="T423"/>
  <c r="S423"/>
  <c r="R423"/>
  <c r="Q423"/>
  <c r="P423"/>
  <c r="O423"/>
  <c r="N423"/>
  <c r="M423"/>
  <c r="L423"/>
  <c r="K423"/>
  <c r="I423"/>
  <c r="H423"/>
  <c r="F423"/>
  <c r="E423"/>
  <c r="D423"/>
  <c r="C423"/>
  <c r="O9" i="2"/>
  <c r="AT368" i="23"/>
  <c r="AT367"/>
  <c r="AT366"/>
  <c r="AT365"/>
  <c r="AT364"/>
  <c r="AT363"/>
  <c r="AT362"/>
  <c r="AT361"/>
  <c r="AT360"/>
  <c r="AT359"/>
  <c r="AT358"/>
  <c r="AT357"/>
  <c r="AT356"/>
  <c r="AT355"/>
  <c r="AT354"/>
  <c r="AT353"/>
  <c r="AT352"/>
  <c r="AT351"/>
  <c r="AT350"/>
  <c r="AT349"/>
  <c r="AT348"/>
  <c r="AT347"/>
  <c r="AT346"/>
  <c r="AT345"/>
  <c r="AT344"/>
  <c r="AT343"/>
  <c r="AT342"/>
  <c r="AT341"/>
  <c r="AT340"/>
  <c r="AT339"/>
  <c r="AT338"/>
  <c r="AT337"/>
  <c r="AT336"/>
  <c r="AT335"/>
  <c r="AT334"/>
  <c r="AT333"/>
  <c r="AT332"/>
  <c r="AT331"/>
  <c r="AT330"/>
  <c r="AT329"/>
  <c r="AT328"/>
  <c r="AT327"/>
  <c r="AT326"/>
  <c r="AT325"/>
  <c r="AT324"/>
  <c r="AT323"/>
  <c r="AT322"/>
  <c r="AT321"/>
  <c r="AP369"/>
  <c r="AS369"/>
  <c r="AR369"/>
  <c r="AQ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Z424" l="1"/>
  <c r="AD424"/>
  <c r="W424"/>
  <c r="AM424"/>
  <c r="AJ370"/>
  <c r="C424"/>
  <c r="O424"/>
  <c r="S424"/>
  <c r="AF424"/>
  <c r="AH424"/>
  <c r="AS424"/>
  <c r="AQ424"/>
  <c r="AO424"/>
  <c r="AK424"/>
  <c r="AB424"/>
  <c r="W370"/>
  <c r="M424"/>
  <c r="AL370"/>
  <c r="Q424"/>
  <c r="K424"/>
  <c r="I424"/>
  <c r="G424"/>
  <c r="E424"/>
  <c r="AT369"/>
  <c r="AR370"/>
  <c r="AP370"/>
  <c r="AN370"/>
  <c r="AH370"/>
  <c r="AF370"/>
  <c r="AD370"/>
  <c r="AB370"/>
  <c r="Z370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D369"/>
  <c r="C369"/>
  <c r="C370" s="1"/>
  <c r="U370" l="1"/>
  <c r="S370"/>
  <c r="Q370"/>
  <c r="O370"/>
  <c r="M370"/>
  <c r="K370"/>
  <c r="I370"/>
  <c r="G370"/>
  <c r="E370"/>
  <c r="N60" i="2"/>
  <c r="M60"/>
  <c r="L60"/>
  <c r="K60"/>
  <c r="J60"/>
  <c r="I60"/>
  <c r="H60"/>
  <c r="G60"/>
  <c r="F60"/>
  <c r="E60"/>
  <c r="D60"/>
  <c r="AV315" i="23"/>
  <c r="AV314"/>
  <c r="AV313"/>
  <c r="AV312"/>
  <c r="AV311"/>
  <c r="AV310"/>
  <c r="AV309"/>
  <c r="AV308"/>
  <c r="AV307"/>
  <c r="AV306"/>
  <c r="AV305"/>
  <c r="AV304"/>
  <c r="AV303"/>
  <c r="AV302"/>
  <c r="AV301"/>
  <c r="AV300"/>
  <c r="AV299"/>
  <c r="AV298"/>
  <c r="AV297"/>
  <c r="AV296"/>
  <c r="AV295"/>
  <c r="AV294"/>
  <c r="AV293"/>
  <c r="AV292"/>
  <c r="AV291"/>
  <c r="AV290"/>
  <c r="AV289"/>
  <c r="AV288"/>
  <c r="AV287"/>
  <c r="AV286"/>
  <c r="AV285"/>
  <c r="AV284"/>
  <c r="AV283"/>
  <c r="AV282"/>
  <c r="AV281"/>
  <c r="AV280"/>
  <c r="AV279"/>
  <c r="AV278"/>
  <c r="AV277"/>
  <c r="AV276"/>
  <c r="AV275"/>
  <c r="AV274"/>
  <c r="AV273"/>
  <c r="AV272"/>
  <c r="AV271"/>
  <c r="AV270"/>
  <c r="AV269"/>
  <c r="AU316"/>
  <c r="AT316"/>
  <c r="AS316"/>
  <c r="AR316"/>
  <c r="AQ316"/>
  <c r="AP316"/>
  <c r="AO316"/>
  <c r="AN316"/>
  <c r="AM316"/>
  <c r="AL316"/>
  <c r="AK316"/>
  <c r="AJ316"/>
  <c r="AI316"/>
  <c r="AH316"/>
  <c r="AN317" l="1"/>
  <c r="AT370"/>
  <c r="AT317"/>
  <c r="AR317"/>
  <c r="AP317"/>
  <c r="AL317"/>
  <c r="AJ317"/>
  <c r="AH317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C316"/>
  <c r="AT263"/>
  <c r="AT262"/>
  <c r="AT261"/>
  <c r="AT260"/>
  <c r="AT259"/>
  <c r="AT258"/>
  <c r="AT257"/>
  <c r="AT256"/>
  <c r="AT255"/>
  <c r="AT254"/>
  <c r="AT253"/>
  <c r="AT252"/>
  <c r="AT251"/>
  <c r="AT250"/>
  <c r="AT249"/>
  <c r="AT248"/>
  <c r="AT247"/>
  <c r="AT246"/>
  <c r="AT245"/>
  <c r="AT244"/>
  <c r="AT243"/>
  <c r="AT242"/>
  <c r="AT241"/>
  <c r="AT240"/>
  <c r="AT239"/>
  <c r="AT238"/>
  <c r="AT237"/>
  <c r="AT236"/>
  <c r="AT235"/>
  <c r="AT234"/>
  <c r="AT233"/>
  <c r="AT232"/>
  <c r="AT231"/>
  <c r="AT230"/>
  <c r="AT229"/>
  <c r="AT228"/>
  <c r="AT227"/>
  <c r="AT226"/>
  <c r="AT225"/>
  <c r="AT224"/>
  <c r="AT223"/>
  <c r="AT222"/>
  <c r="AT221"/>
  <c r="AT220"/>
  <c r="AT219"/>
  <c r="AT218"/>
  <c r="AT217"/>
  <c r="K317" l="1"/>
  <c r="W317"/>
  <c r="AF317"/>
  <c r="AW316"/>
  <c r="C317"/>
  <c r="E317"/>
  <c r="AD317"/>
  <c r="AB317"/>
  <c r="Z317"/>
  <c r="U317"/>
  <c r="S317"/>
  <c r="Q317"/>
  <c r="O317"/>
  <c r="M317"/>
  <c r="I317"/>
  <c r="G317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AD265" l="1"/>
  <c r="AB265"/>
  <c r="AF265"/>
  <c r="AN265"/>
  <c r="C265"/>
  <c r="I265"/>
  <c r="U265"/>
  <c r="M265"/>
  <c r="S265"/>
  <c r="AH265"/>
  <c r="AV317"/>
  <c r="AY314" s="1"/>
  <c r="AR265"/>
  <c r="AP265"/>
  <c r="AL265"/>
  <c r="AJ265"/>
  <c r="Z265"/>
  <c r="W265"/>
  <c r="Q265"/>
  <c r="O265"/>
  <c r="K265"/>
  <c r="G265"/>
  <c r="E265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B210"/>
  <c r="AT265" l="1"/>
  <c r="AR210"/>
  <c r="AQ210"/>
  <c r="AP210"/>
  <c r="AO210"/>
  <c r="AN210"/>
  <c r="AM210"/>
  <c r="AL210"/>
  <c r="AK210"/>
  <c r="AJ210"/>
  <c r="AI210"/>
  <c r="AH210"/>
  <c r="AF210"/>
  <c r="AE210"/>
  <c r="AD210"/>
  <c r="AC210"/>
  <c r="AB211" s="1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C210"/>
  <c r="C211" s="1"/>
  <c r="D210"/>
  <c r="M211" l="1"/>
  <c r="U211"/>
  <c r="AD211"/>
  <c r="Z211"/>
  <c r="W211"/>
  <c r="S211"/>
  <c r="Q211"/>
  <c r="O211"/>
  <c r="K211"/>
  <c r="I211"/>
  <c r="G211"/>
  <c r="E211"/>
  <c r="AX153"/>
  <c r="AX152"/>
  <c r="AX151"/>
  <c r="AX150"/>
  <c r="AX149"/>
  <c r="AX148"/>
  <c r="AX147"/>
  <c r="AX146"/>
  <c r="AX145"/>
  <c r="AX144"/>
  <c r="AX143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D55" i="2"/>
  <c r="D52"/>
  <c r="D54" s="1"/>
  <c r="Z101" i="23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Q101"/>
  <c r="AP101"/>
  <c r="AO101"/>
  <c r="AN101"/>
  <c r="AM101"/>
  <c r="AL101"/>
  <c r="AK101"/>
  <c r="AJ101"/>
  <c r="AI101"/>
  <c r="X101"/>
  <c r="O46" i="2"/>
  <c r="AH101" i="23"/>
  <c r="AH102" s="1"/>
  <c r="AG101"/>
  <c r="AF101"/>
  <c r="AE101"/>
  <c r="AD101"/>
  <c r="AD102" s="1"/>
  <c r="AC101"/>
  <c r="AB101"/>
  <c r="AA101"/>
  <c r="Y101"/>
  <c r="AD155" l="1"/>
  <c r="AL155"/>
  <c r="Z102"/>
  <c r="C155"/>
  <c r="E155"/>
  <c r="I155"/>
  <c r="AF211"/>
  <c r="AB102"/>
  <c r="AF102"/>
  <c r="AJ102"/>
  <c r="AN102"/>
  <c r="AL102"/>
  <c r="AP102"/>
  <c r="W155"/>
  <c r="AX154"/>
  <c r="AV155"/>
  <c r="AT155"/>
  <c r="AR155"/>
  <c r="AP155"/>
  <c r="AN155"/>
  <c r="AJ155"/>
  <c r="AH155"/>
  <c r="AF155"/>
  <c r="AB155"/>
  <c r="Z155"/>
  <c r="U155"/>
  <c r="S155"/>
  <c r="Q155"/>
  <c r="O155"/>
  <c r="M155"/>
  <c r="K155"/>
  <c r="G155"/>
  <c r="W101"/>
  <c r="W102" s="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C52" i="2"/>
  <c r="AR48" i="23"/>
  <c r="E102" l="1"/>
  <c r="I102"/>
  <c r="M102"/>
  <c r="Q102"/>
  <c r="U102"/>
  <c r="AX155"/>
  <c r="C102"/>
  <c r="AR101"/>
  <c r="G102"/>
  <c r="K102"/>
  <c r="O102"/>
  <c r="S102"/>
  <c r="AQ48"/>
  <c r="AQ49" s="1"/>
  <c r="AP48"/>
  <c r="AO48"/>
  <c r="AN48"/>
  <c r="AM48"/>
  <c r="AL48"/>
  <c r="AK48"/>
  <c r="AJ48"/>
  <c r="AI48"/>
  <c r="AH48"/>
  <c r="AG48"/>
  <c r="AF48"/>
  <c r="AE48"/>
  <c r="AD48"/>
  <c r="AC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S2"/>
  <c r="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9" l="1"/>
  <c r="AC49"/>
  <c r="AK49"/>
  <c r="AI49"/>
  <c r="G49"/>
  <c r="K49"/>
  <c r="O49"/>
  <c r="S49"/>
  <c r="W49"/>
  <c r="AA49"/>
  <c r="E49"/>
  <c r="I49"/>
  <c r="M49"/>
  <c r="Q49"/>
  <c r="U49"/>
  <c r="Y49"/>
  <c r="AG49"/>
  <c r="AE49"/>
  <c r="AR102"/>
  <c r="AR103" s="1"/>
  <c r="AM49"/>
  <c r="AO49"/>
  <c r="AS48"/>
  <c r="AS49" l="1"/>
  <c r="D55" i="15"/>
  <c r="C109" i="22" l="1"/>
  <c r="K7"/>
  <c r="I5" l="1"/>
  <c r="K11"/>
  <c r="K13"/>
  <c r="K118"/>
  <c r="K136" l="1"/>
  <c r="H14" i="11" s="1"/>
  <c r="L8" s="1"/>
  <c r="L118" i="22"/>
  <c r="L5"/>
  <c r="M5" s="1"/>
  <c r="N5" s="1"/>
  <c r="I15"/>
  <c r="L13"/>
  <c r="L11"/>
  <c r="K10"/>
  <c r="L7"/>
  <c r="K12"/>
  <c r="K8"/>
  <c r="K6"/>
  <c r="K14"/>
  <c r="N32"/>
  <c r="H17" i="9" l="1"/>
  <c r="H40" i="11"/>
  <c r="F13" i="16" s="1"/>
  <c r="L11" i="11"/>
  <c r="M7" i="22"/>
  <c r="N7" s="1"/>
  <c r="D24"/>
  <c r="M13"/>
  <c r="N13" s="1"/>
  <c r="L6"/>
  <c r="K15"/>
  <c r="H16" i="9" s="1"/>
  <c r="M11" i="22"/>
  <c r="N11" s="1"/>
  <c r="L136"/>
  <c r="M118"/>
  <c r="M136" s="1"/>
  <c r="L9"/>
  <c r="L12"/>
  <c r="L10"/>
  <c r="L8"/>
  <c r="D20"/>
  <c r="L14"/>
  <c r="M14" s="1"/>
  <c r="M16" l="1"/>
  <c r="M12"/>
  <c r="N12" s="1"/>
  <c r="D23"/>
  <c r="M9"/>
  <c r="N9" s="1"/>
  <c r="M8"/>
  <c r="N8" s="1"/>
  <c r="M10"/>
  <c r="N10" s="1"/>
  <c r="M6"/>
  <c r="L15"/>
  <c r="I18" i="9" l="1"/>
  <c r="I45" s="1"/>
  <c r="M15" i="22"/>
  <c r="N6"/>
  <c r="N14"/>
  <c r="D26"/>
  <c r="E26" s="1"/>
  <c r="N31"/>
  <c r="N15" l="1"/>
  <c r="J45" i="9" l="1"/>
  <c r="H40"/>
  <c r="I40" s="1"/>
  <c r="G19" i="16" l="1"/>
  <c r="H16" i="19"/>
  <c r="K15" i="9"/>
  <c r="K14"/>
  <c r="C26" i="17" s="1"/>
  <c r="K17" i="9"/>
  <c r="K16"/>
  <c r="N14" i="10"/>
  <c r="N13"/>
  <c r="N12"/>
  <c r="C28" i="17" l="1"/>
  <c r="C27"/>
  <c r="O60" i="2"/>
  <c r="O59"/>
  <c r="O58"/>
  <c r="O56"/>
  <c r="O51"/>
  <c r="O50"/>
  <c r="O49"/>
  <c r="O48"/>
  <c r="O47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8"/>
  <c r="O7"/>
  <c r="O6"/>
  <c r="O5"/>
  <c r="O4"/>
  <c r="P52" l="1"/>
  <c r="K50" i="15"/>
  <c r="I55"/>
  <c r="H55"/>
  <c r="F27"/>
  <c r="K27" s="1"/>
  <c r="K48"/>
  <c r="F43"/>
  <c r="K43" s="1"/>
  <c r="K53"/>
  <c r="K52"/>
  <c r="K51"/>
  <c r="F49"/>
  <c r="K49" s="1"/>
  <c r="F47"/>
  <c r="K47" s="1"/>
  <c r="F46"/>
  <c r="K46" s="1"/>
  <c r="F45"/>
  <c r="K45" s="1"/>
  <c r="F44"/>
  <c r="K44" s="1"/>
  <c r="F42"/>
  <c r="K42" s="1"/>
  <c r="F41"/>
  <c r="K41" s="1"/>
  <c r="F40"/>
  <c r="K40" s="1"/>
  <c r="F39"/>
  <c r="K39" s="1"/>
  <c r="F38"/>
  <c r="K38" s="1"/>
  <c r="F37"/>
  <c r="K37" s="1"/>
  <c r="F36"/>
  <c r="K36" s="1"/>
  <c r="F35"/>
  <c r="K35" s="1"/>
  <c r="F34"/>
  <c r="K34" s="1"/>
  <c r="F33"/>
  <c r="K33" s="1"/>
  <c r="F32"/>
  <c r="K32" s="1"/>
  <c r="F31"/>
  <c r="K31" s="1"/>
  <c r="F30"/>
  <c r="K30" s="1"/>
  <c r="F29"/>
  <c r="K29" s="1"/>
  <c r="F28"/>
  <c r="K28" s="1"/>
  <c r="F26"/>
  <c r="K26" s="1"/>
  <c r="F25"/>
  <c r="K25" s="1"/>
  <c r="F24"/>
  <c r="K24" s="1"/>
  <c r="F23"/>
  <c r="K23" s="1"/>
  <c r="F22"/>
  <c r="K22" s="1"/>
  <c r="F21"/>
  <c r="K21" s="1"/>
  <c r="F20"/>
  <c r="K20" s="1"/>
  <c r="F19"/>
  <c r="K19" s="1"/>
  <c r="F18"/>
  <c r="K18" s="1"/>
  <c r="F17"/>
  <c r="K17" s="1"/>
  <c r="F15"/>
  <c r="K15" s="1"/>
  <c r="F14"/>
  <c r="K14" s="1"/>
  <c r="F13"/>
  <c r="K13" s="1"/>
  <c r="F12"/>
  <c r="K12" s="1"/>
  <c r="F11"/>
  <c r="K11" s="1"/>
  <c r="C19" i="17"/>
  <c r="D15" i="18"/>
  <c r="C22" i="4"/>
  <c r="C55" i="15" l="1"/>
  <c r="E55"/>
  <c r="G21" i="16" s="1"/>
  <c r="J55" i="15"/>
  <c r="K55"/>
  <c r="G55"/>
  <c r="F55"/>
  <c r="H28" i="18" l="1"/>
  <c r="K56" i="15"/>
  <c r="D29" i="18" l="1"/>
  <c r="G17" i="16"/>
  <c r="H64" i="10"/>
  <c r="H63"/>
  <c r="H62"/>
  <c r="H61"/>
  <c r="H13" i="14" l="1"/>
  <c r="G14" i="16" s="1"/>
  <c r="H10" i="12"/>
  <c r="K13" i="9" l="1"/>
  <c r="C25" i="17" s="1"/>
  <c r="C33" s="1"/>
  <c r="E26" s="1"/>
  <c r="N15" i="10"/>
  <c r="H46" i="9" l="1"/>
  <c r="H47" s="1"/>
  <c r="K18"/>
  <c r="G9" i="16" l="1"/>
  <c r="H56" i="10"/>
  <c r="H59" l="1"/>
  <c r="G19" i="4"/>
  <c r="I12" i="7"/>
  <c r="I5"/>
  <c r="G11" i="16" l="1"/>
  <c r="H8" s="1"/>
  <c r="F23"/>
  <c r="G23" l="1"/>
  <c r="R9" i="7" l="1"/>
  <c r="Q11"/>
  <c r="R11" s="1"/>
  <c r="Q10"/>
  <c r="R10" s="1"/>
  <c r="D43"/>
  <c r="C43"/>
  <c r="Q7" s="1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4"/>
  <c r="I13"/>
  <c r="I11"/>
  <c r="I9"/>
  <c r="I8"/>
  <c r="I7"/>
  <c r="I6"/>
  <c r="Q8" l="1"/>
  <c r="R8" s="1"/>
  <c r="I43"/>
  <c r="C45" s="1"/>
  <c r="C49" s="1"/>
  <c r="C23" i="18" s="1"/>
  <c r="Y12" i="7"/>
  <c r="Y13"/>
  <c r="R7"/>
  <c r="R12" s="1"/>
  <c r="Q27" s="1"/>
  <c r="C10" i="4" l="1"/>
  <c r="C12" s="1"/>
  <c r="C29" i="18"/>
  <c r="H60" i="10"/>
  <c r="J59" s="1"/>
  <c r="D100" i="22"/>
  <c r="H105" s="1"/>
  <c r="Q12" i="7"/>
  <c r="Q25" s="1"/>
  <c r="Q29" s="1"/>
  <c r="Q30" s="1"/>
  <c r="L55" i="2"/>
  <c r="H65" i="10" l="1"/>
  <c r="H66" s="1"/>
  <c r="U30" i="7"/>
  <c r="U31" s="1"/>
  <c r="C55" i="2"/>
  <c r="E57"/>
  <c r="O57" s="1"/>
  <c r="E52"/>
  <c r="E54" s="1"/>
  <c r="N55" l="1"/>
  <c r="M55"/>
  <c r="K55"/>
  <c r="J55"/>
  <c r="I55"/>
  <c r="H55"/>
  <c r="G55"/>
  <c r="F55"/>
  <c r="E55"/>
  <c r="O55" l="1"/>
  <c r="N52"/>
  <c r="N54" s="1"/>
  <c r="M52"/>
  <c r="M54" s="1"/>
  <c r="L52"/>
  <c r="L54" s="1"/>
  <c r="K52"/>
  <c r="K54" s="1"/>
  <c r="J52"/>
  <c r="J54" s="1"/>
  <c r="I52"/>
  <c r="I54" s="1"/>
  <c r="H52"/>
  <c r="H54" s="1"/>
  <c r="G52"/>
  <c r="G54" s="1"/>
  <c r="F52"/>
  <c r="F54" s="1"/>
  <c r="C54" l="1"/>
  <c r="O54" s="1"/>
  <c r="O61" s="1"/>
  <c r="O52"/>
  <c r="AV316" i="23"/>
  <c r="AY313" s="1"/>
  <c r="AY315" s="1"/>
  <c r="U423"/>
  <c r="U424" s="1"/>
  <c r="AX424" s="1"/>
</calcChain>
</file>

<file path=xl/sharedStrings.xml><?xml version="1.0" encoding="utf-8"?>
<sst xmlns="http://schemas.openxmlformats.org/spreadsheetml/2006/main" count="2603" uniqueCount="965">
  <si>
    <t>COMERCIOS</t>
  </si>
  <si>
    <t>INDUSTRIAS</t>
  </si>
  <si>
    <t>FINANCIERAS</t>
  </si>
  <si>
    <t>SERVICIOS</t>
  </si>
  <si>
    <t>BARES Y RESTAURANTES</t>
  </si>
  <si>
    <t>SERVICIOS DE ESPARCIMIENTO</t>
  </si>
  <si>
    <t>TRANSPORTE</t>
  </si>
  <si>
    <t>VALLAS PUBLICITARIAS</t>
  </si>
  <si>
    <t>VIALIDAD</t>
  </si>
  <si>
    <t>IMPUESTOS MUNICIPALES DIVERSOS</t>
  </si>
  <si>
    <t>POR SERVICIOS DE CERTIFICACION O VISADO DE DOCUMENTOS</t>
  </si>
  <si>
    <t>POR EXPEDICION DE DOCUMENTOS DE IDENTIFICACION</t>
  </si>
  <si>
    <t>POR ACCESO A LUGARES PUBLICOS</t>
  </si>
  <si>
    <t>ALUMBRADO PUBLICO</t>
  </si>
  <si>
    <t>ASEO PUBLICO</t>
  </si>
  <si>
    <t>CASETAS TELEFONICAS</t>
  </si>
  <si>
    <t>CEMENTERIOS MUNICIPALES</t>
  </si>
  <si>
    <t>DESECHOS</t>
  </si>
  <si>
    <t>ESTACIONAMIENTOS Y PARQUIMETROS</t>
  </si>
  <si>
    <t xml:space="preserve"> 5% FIESTAS PATRONALES</t>
  </si>
  <si>
    <t>PAVIMENTACION</t>
  </si>
  <si>
    <t>POSTES, TORRES Y ANTENAS</t>
  </si>
  <si>
    <t>BAÑOS Y LAVADEROS PUBLICOS</t>
  </si>
  <si>
    <t>PERMISOS Y LICENCIAS MUNICIPALES</t>
  </si>
  <si>
    <t>COTEJO DE FIERROS</t>
  </si>
  <si>
    <t>SERVICIOS DIVERSOS</t>
  </si>
  <si>
    <t>ARRENDAMIENTOS BIENES INMUEBLES</t>
  </si>
  <si>
    <t>ARRENDAMIENTO DE BIENES DIVERSOS</t>
  </si>
  <si>
    <t>MULTAS POR MORA DE IMPUESTOS</t>
  </si>
  <si>
    <t>INTERESES POR MORA DE IMPUESTOS</t>
  </si>
  <si>
    <t>MULTAS POR DECLARACION EXTEMPORANEA</t>
  </si>
  <si>
    <t>MULTAS DEL REGISTRO ESTADO FAM.</t>
  </si>
  <si>
    <t>OTRAS MULTAS MUNICIPALES</t>
  </si>
  <si>
    <t>INGRESOS DIVERSOS</t>
  </si>
  <si>
    <t>TOTAL INGRESO ANUAL</t>
  </si>
  <si>
    <t>MERCADOS MUNICIPALES PUESTOS FIJOS</t>
  </si>
  <si>
    <t>VENTA DE BIENES DIVERSOS (ABONO ORGANICO)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</si>
  <si>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</si>
  <si>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</si>
  <si>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</si>
  <si>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</si>
  <si>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</si>
  <si>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</si>
  <si>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</si>
  <si>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</si>
  <si>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</si>
  <si>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</si>
  <si>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</si>
  <si>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</si>
  <si>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FUNCIONAMIENTO 25% FODES ENERO 2016</t>
  </si>
  <si>
    <t>MUNICIPALIDAD DE SUCHITOTO, DEPARTAMENTO DE CUSCATLAN</t>
  </si>
  <si>
    <t>INVERSION 75% FODES ENERO 2016</t>
  </si>
  <si>
    <t>TOTAL DE INGRESOS PROPIOS…………………………</t>
  </si>
  <si>
    <t>TOTAL FONDOS FODES……………………………………….</t>
  </si>
  <si>
    <t>De Organismos sin Fines de Lucro (CONCERTACION DE MUJERES, donativo para proy.agua Pueblo Viejo)</t>
  </si>
  <si>
    <t>MINISTERIO DE HACIENDA (2o.DESEMBOLSO PROY.FORTALECIMIENTO GOBIERNOS LOCALES PFGL COMPONENTE 2)</t>
  </si>
  <si>
    <t>TOTAL FONDOS PFGL……………………………………….</t>
  </si>
  <si>
    <t>DEUDORES MONETARIOS X PERCIBIR (RECUPERACION DE MORA)</t>
  </si>
  <si>
    <t>AGOSTO</t>
  </si>
  <si>
    <t>CODIGO</t>
  </si>
  <si>
    <t>CONCEPTO</t>
  </si>
  <si>
    <t xml:space="preserve">FISDL  (SEGUNDO DESEMBOLSO PARA PROY. AMPLIACION DEL SISTEMA DE AGUA POTABLE CANTON SAN JUAN SECTOR LOS ACOSTA, EL ZAPOTILLO Y CALLE ANTIGUA </t>
  </si>
  <si>
    <t>TOTALES</t>
  </si>
  <si>
    <t>ASOCIACION DE DESARROLLO COMUNAL SITIO CENICERO (CONSTR.SISTEMA SANEAMIENTO SERVICIO DE LAVAR, FOSA SEPTICA, BIOJARDINERA CENTRO ESCOLAR SITIO CENICERO)</t>
  </si>
  <si>
    <t>RASTRO Y TIANGUE  MPAL.</t>
  </si>
  <si>
    <t>TOTAL FONDOS ISNA PARA CEMUDI</t>
  </si>
  <si>
    <t>APORTE DEL ISNA PARA CEMUDI</t>
  </si>
  <si>
    <t>RENTABILIDAD DE CUENTAS BANCARIAS</t>
  </si>
  <si>
    <t>EXPRESION PRESUPUESTARIA</t>
  </si>
  <si>
    <t>ESPECIFICO</t>
  </si>
  <si>
    <t>51101</t>
  </si>
  <si>
    <t>SUELDOS</t>
  </si>
  <si>
    <t>AGUINALDOS</t>
  </si>
  <si>
    <t>BENEFICIOS ADICIONALES</t>
  </si>
  <si>
    <t>HORAS EXTRAORDINARIAS</t>
  </si>
  <si>
    <t>CONTRIB PAT.INST.SEG.PUB</t>
  </si>
  <si>
    <t>CONTRIB PAT.INST.SEG.PRIV.</t>
  </si>
  <si>
    <t>POR PRESTACION SERV.EN EL PAIS</t>
  </si>
  <si>
    <t>PRODUCTOS ALIMENTICIOS P/PERSONAS</t>
  </si>
  <si>
    <t>PRODUCTOS AGROPECUARIOS Y FORESTAL</t>
  </si>
  <si>
    <t>PRODUCTOS TEXTILES Y VESTUARIOS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</si>
  <si>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</si>
  <si>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</si>
  <si>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</si>
  <si>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</si>
  <si>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</si>
  <si>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</t>
  </si>
  <si>
    <t>MINERALES NO METALICOS Y PROD.DERIVADOS</t>
  </si>
  <si>
    <t>MINERALES METALICOS Y PRODUCTOS DERV.</t>
  </si>
  <si>
    <t>MATERIALES DE OFICINA</t>
  </si>
  <si>
    <t>MATERIALES INFORMATICOS</t>
  </si>
  <si>
    <t>LIBROS, TEXTOS, UTILES Y PUBLICACIONES</t>
  </si>
  <si>
    <t>MATERIALES DE DEFENSA Y SEG.PUBLICA</t>
  </si>
  <si>
    <t>HERRAMIENTAS, REPUESTOS Y ACCESOR.</t>
  </si>
  <si>
    <t>MATERIALES ELECTRICOS</t>
  </si>
  <si>
    <t>ESPECIES MUNICIPALES DIVERSAS</t>
  </si>
  <si>
    <t>BIENES DE USO Y CONSUMO DIVERSO</t>
  </si>
  <si>
    <t>ENERGIA ELECTRICA</t>
  </si>
  <si>
    <t>SERVICIO DE AGUA</t>
  </si>
  <si>
    <t>TELECOMUNICACIONES</t>
  </si>
  <si>
    <t>CORREOS</t>
  </si>
  <si>
    <t>MANT.REPARACION BIENES MUEBLES</t>
  </si>
  <si>
    <t>MANT.REPARACION DE VEHICULOS</t>
  </si>
  <si>
    <t>MANT. REPARACION BIENES INMUEBLES</t>
  </si>
  <si>
    <t>TRANSPORTES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</si>
  <si>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</si>
  <si>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</si>
  <si>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</si>
  <si>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</si>
  <si>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</si>
  <si>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</si>
  <si>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IMPRESIONES, PUBLICAC. Y REPRODUC.</t>
  </si>
  <si>
    <t>ARRENDAMIENTO DE BIENES MUEBLES</t>
  </si>
  <si>
    <t>ARRENDAMIENTO DE BIENES INMUEBLE</t>
  </si>
  <si>
    <t>ATENCIONES OFICIALES</t>
  </si>
  <si>
    <t>ARRENDAMIENTO DE BIENES INTANGIBLES</t>
  </si>
  <si>
    <t>SERVICIOS GENERALES DIVERSOS</t>
  </si>
  <si>
    <t>PASAJES AL INTERIOR</t>
  </si>
  <si>
    <t>VIATICOS POR COMISION EXTERNA</t>
  </si>
  <si>
    <t>VIATICOS AL INTERIOR</t>
  </si>
  <si>
    <t>SERVICIOS MEDICOS</t>
  </si>
  <si>
    <t>SERVICIOS JURIDICOS</t>
  </si>
  <si>
    <t>SERVICIOS DE CAPACITACION</t>
  </si>
  <si>
    <t>DESARROLLOS INFORMATICOS</t>
  </si>
  <si>
    <t>CONSULTORIAS,ESTUDIOS E INVESTIGACIONES</t>
  </si>
  <si>
    <t>ESTUDIOS E INVESTIGACIONES</t>
  </si>
  <si>
    <t>DE EMPRESAS PRIVADAS FINANCIERAS</t>
  </si>
  <si>
    <t>IMPUESTOS,TASAS Y DERECHOS DIVERSOS</t>
  </si>
  <si>
    <t>PRIMAS Y GASTOS SEGUROS DE PERSONAS</t>
  </si>
  <si>
    <t>PRIMAS Y GASTOS SEGUROS DE BIENES</t>
  </si>
  <si>
    <t>COMISION Y GASTOS BANCARIOS</t>
  </si>
  <si>
    <t>GASTOS DIVERSOS</t>
  </si>
  <si>
    <t>TRANSFERENCIAS CORRIENTES</t>
  </si>
  <si>
    <t>ORGANISMOS SIN FINES DE LUCRO</t>
  </si>
  <si>
    <t>A PERSONAS NATURALES</t>
  </si>
  <si>
    <t>BECAS</t>
  </si>
  <si>
    <t xml:space="preserve">MOBILIARIOS </t>
  </si>
  <si>
    <t>MAQUINARIA Y EQUIPO</t>
  </si>
  <si>
    <t>VEHICULOS DE TRANSPORTE</t>
  </si>
  <si>
    <t>EQUIPOS INFORMATICOS</t>
  </si>
  <si>
    <t>BIENES MUEBLES DIVERSOS</t>
  </si>
  <si>
    <t>TERRENOS</t>
  </si>
  <si>
    <t>PROYECTOS DE CONSTRUCCIONES</t>
  </si>
  <si>
    <t>PROYECTOS DE AMPLIACIONES</t>
  </si>
  <si>
    <t>PROYECTO  DE INVERSION SOCIAL</t>
  </si>
  <si>
    <t>PROYECTOS Y PROGRAMAS  INVERSION DIVERSO</t>
  </si>
  <si>
    <t>VIALES</t>
  </si>
  <si>
    <t>DE SALUD Y SANEAMIENTO AMBIENTAL</t>
  </si>
  <si>
    <t>DE EDUCACION Y RECREACION</t>
  </si>
  <si>
    <t>DE VIVIENDAS Y OFICINAS</t>
  </si>
  <si>
    <t>ELECTRICAS Y COMUNICACIONES</t>
  </si>
  <si>
    <t>DE PRODUCCION DE BIENES Y SERVICIOS</t>
  </si>
  <si>
    <t>SUPERVISION DE INFRAESTRUCTURAS</t>
  </si>
  <si>
    <t>OBRAS DE INFRAESTRUCTURA DIVERSA</t>
  </si>
  <si>
    <t>TRANSFERENCIAS DE CAPITAL AL SECTOR PUBLICO</t>
  </si>
  <si>
    <t>EMPRESTITOS DE EMPRESAS PRIVADAS FINANCIERAS</t>
  </si>
  <si>
    <t>CUENTAS X PAGAR AÑOS ANTERIORES</t>
  </si>
  <si>
    <t>ALCALDIA MUNICIPAL DE SUCHITOTO. DEPARTAMENTO DE CUSCATLAN</t>
  </si>
  <si>
    <t>COD</t>
  </si>
  <si>
    <t>CUENTA DE INGRESOS</t>
  </si>
  <si>
    <t>PROYECCION DE INGRESOS POR METODO DE</t>
  </si>
  <si>
    <t>LOS MINIMOS CUADRADOS</t>
  </si>
  <si>
    <t>X</t>
  </si>
  <si>
    <t>n</t>
  </si>
  <si>
    <t>Y</t>
  </si>
  <si>
    <t>XY</t>
  </si>
  <si>
    <t>a=</t>
  </si>
  <si>
    <t>MERCADOS MUNICIPALES</t>
  </si>
  <si>
    <t>b=</t>
  </si>
  <si>
    <t>X = 3</t>
  </si>
  <si>
    <t>RASTRO Y TIANGUE</t>
  </si>
  <si>
    <t>i=</t>
  </si>
  <si>
    <t>Porcentaje de</t>
  </si>
  <si>
    <t>crecimiento de</t>
  </si>
  <si>
    <t>los Ingresos</t>
  </si>
  <si>
    <t>VENTA DE BIENES DIVERSOS (DESECHOS SOLIDOS)</t>
  </si>
  <si>
    <t>DEUDORES MONETARIOS X PERCIBIR (MORA)</t>
  </si>
  <si>
    <t>PROYECCION DE INGRESOS CORRIENTES PARA EL AÑO 2017</t>
  </si>
  <si>
    <t>Y2016</t>
  </si>
  <si>
    <t>UDEL</t>
  </si>
  <si>
    <t>No.</t>
  </si>
  <si>
    <t xml:space="preserve">Nombres del Empleado     </t>
  </si>
  <si>
    <t>Cargo o Puesto</t>
  </si>
  <si>
    <t>Depto.</t>
  </si>
  <si>
    <t>sub- Linea</t>
  </si>
  <si>
    <t xml:space="preserve">SALARIO   </t>
  </si>
  <si>
    <t xml:space="preserve">PRESTA-CIONES </t>
  </si>
  <si>
    <t>Aportes Por Contribuciones Patronales</t>
  </si>
  <si>
    <t>Seg.Soc.Priv.</t>
  </si>
  <si>
    <t>Seguridad Social Publica</t>
  </si>
  <si>
    <t>Mensual</t>
  </si>
  <si>
    <t>Anual</t>
  </si>
  <si>
    <t>Aguinaldo</t>
  </si>
  <si>
    <t>AFP,s 6.75%</t>
  </si>
  <si>
    <t>INPEP 6.50%</t>
  </si>
  <si>
    <t>ISSS 7.5%</t>
  </si>
  <si>
    <t>Total</t>
  </si>
  <si>
    <t>Pedrina Rivera Hernandez</t>
  </si>
  <si>
    <t>Alcaldesa Municipal</t>
  </si>
  <si>
    <t>Despacho</t>
  </si>
  <si>
    <t>0101</t>
  </si>
  <si>
    <t>Jose Fredy duran Rivas</t>
  </si>
  <si>
    <t>Sindico Municipal</t>
  </si>
  <si>
    <t>Secretario Municipal</t>
  </si>
  <si>
    <t>Secretaria</t>
  </si>
  <si>
    <t>Carmen Elizabeth Marín Mejía</t>
  </si>
  <si>
    <t>Auxiliar de Secretaría</t>
  </si>
  <si>
    <t>Secretaria Desp.</t>
  </si>
  <si>
    <t>Mauricio Hernández</t>
  </si>
  <si>
    <t xml:space="preserve">Tecnico Proy.rurales </t>
  </si>
  <si>
    <t xml:space="preserve">juridico </t>
  </si>
  <si>
    <t>TOTAL……………………………</t>
  </si>
  <si>
    <t>Marcos Ismael De Paz Abrego</t>
  </si>
  <si>
    <t>Conserje</t>
  </si>
  <si>
    <t>Carlos López Martínez</t>
  </si>
  <si>
    <t>Motorista</t>
  </si>
  <si>
    <t>Auditor Interno</t>
  </si>
  <si>
    <t>Baltazar Sorto Bautista</t>
  </si>
  <si>
    <t>Sub-Jefe Policía Mpal.</t>
  </si>
  <si>
    <t>Jesús Otsmaro Marroquín Ventura</t>
  </si>
  <si>
    <t>Agente Policía Mpal.</t>
  </si>
  <si>
    <t>Miguel de Jesus Paz</t>
  </si>
  <si>
    <t>Josefa del Carmen Olmedo</t>
  </si>
  <si>
    <t>Fidel Alfonso Lopez Herrera.</t>
  </si>
  <si>
    <t>Wilfredo Mejia Alas</t>
  </si>
  <si>
    <t>Jose Abel Otero</t>
  </si>
  <si>
    <t>Oscar Omar Belloso Alvarenga</t>
  </si>
  <si>
    <t>Archivo Municipal</t>
  </si>
  <si>
    <t>Blanca Deysi Monge Rivera</t>
  </si>
  <si>
    <t>Tesorera Municipal</t>
  </si>
  <si>
    <t>Yanira Guadalupe Ardón de Minero</t>
  </si>
  <si>
    <t>0202</t>
  </si>
  <si>
    <t>Luis Antonio Paz Cárcamo</t>
  </si>
  <si>
    <t>Enc.Reg.y Control Trib.</t>
  </si>
  <si>
    <t>Udelia Guadalupe Vásquez Reyes</t>
  </si>
  <si>
    <t>UACI</t>
  </si>
  <si>
    <t>Annel Onil Iraheta Rivera</t>
  </si>
  <si>
    <t>Encargada de Control Urbano</t>
  </si>
  <si>
    <t>Concepción Yesenia Juárez Ayala</t>
  </si>
  <si>
    <t>Santiago de Jesús Joachín Cordero</t>
  </si>
  <si>
    <t>Modesto Elio León Espinoza</t>
  </si>
  <si>
    <t>Admor.Puerto San J.</t>
  </si>
  <si>
    <t>Puerto San Juan</t>
  </si>
  <si>
    <t>José Ayala Pineda</t>
  </si>
  <si>
    <t>Ordenanza</t>
  </si>
  <si>
    <t>Mirian Esperanza Olmedo</t>
  </si>
  <si>
    <t>Cobradora Puerto S.J.</t>
  </si>
  <si>
    <t>María Magdalena Casco</t>
  </si>
  <si>
    <t>José Benedicto Madrid Rodas</t>
  </si>
  <si>
    <t>Wiliam Ermidio Rivas</t>
  </si>
  <si>
    <t>Gloria Espeanza Mancia</t>
  </si>
  <si>
    <t>Oscar Mauricio Ramos Henriquez</t>
  </si>
  <si>
    <t>Mtto. De Piscinas</t>
  </si>
  <si>
    <t>Jose Edwin Hernandez Gamez</t>
  </si>
  <si>
    <t>Javier de Jesus Henriquez Sanchez</t>
  </si>
  <si>
    <t>Oscar Mauricio Menjivar Alvarado</t>
  </si>
  <si>
    <t>Silvia Elizabeth Pastrán de Alas</t>
  </si>
  <si>
    <t>Toribio Emilio Rivera</t>
  </si>
  <si>
    <t>Facundo de Dolores García</t>
  </si>
  <si>
    <t>Andrés Vásquez Pérez</t>
  </si>
  <si>
    <t>Mozo Tren de Aseo</t>
  </si>
  <si>
    <t>Jose Luis Coto Guevara</t>
  </si>
  <si>
    <t>Barrido de Calles</t>
  </si>
  <si>
    <t>Roberto Antonio Alas</t>
  </si>
  <si>
    <t>Electricista</t>
  </si>
  <si>
    <t>Pedro Juan Cañas Torres</t>
  </si>
  <si>
    <t>Marcial Ruíz Vanegas</t>
  </si>
  <si>
    <t>Matarife</t>
  </si>
  <si>
    <t>José Florentino Peraza</t>
  </si>
  <si>
    <t>Efraín Guzman Estrada</t>
  </si>
  <si>
    <t>Operador Retroexcabadora</t>
  </si>
  <si>
    <t>HONORARIOS CONCEJALES</t>
  </si>
  <si>
    <t>Concejo</t>
  </si>
  <si>
    <t>Elias Bemjamin Castillo Rodriguez</t>
  </si>
  <si>
    <t>Jose Baldemar Granados</t>
  </si>
  <si>
    <t>ANEXO 4.1</t>
  </si>
  <si>
    <t>DEPARTAMENTO DE CUSCATLAN</t>
  </si>
  <si>
    <t>ALCALDIA MUNICIPAL DE SUCHITOTO</t>
  </si>
  <si>
    <t>FORMULACION DEL PRESUPUESTO MUNICIPAL DE EGRESOS</t>
  </si>
  <si>
    <t>(En Dolares de los Estados Unidos de América)</t>
  </si>
  <si>
    <t>PRESUPUESTO MUNICIPAL DE FUNCIONAMIENTO POR ESTRUCTURA PRESUPUESTARIA</t>
  </si>
  <si>
    <t>FUENTE O SUBFUENTE DE FINANCIAMIENTO:          FONDOS FODES 25%</t>
  </si>
  <si>
    <t>ESTRUCTURA PRESUPUESTARIA</t>
  </si>
  <si>
    <t>(7) DENOMINACIÓN</t>
  </si>
  <si>
    <t>(8) MONTO</t>
  </si>
  <si>
    <t>(1) Area de Gestión</t>
  </si>
  <si>
    <t>(2) Unidd Presupuestaria</t>
  </si>
  <si>
    <t>(3) Linea de Trabajo</t>
  </si>
  <si>
    <t>(4) Fuente de Financiamiento</t>
  </si>
  <si>
    <t>(5) Subfuente de Financiamiento</t>
  </si>
  <si>
    <t>(6) Objeto Específico</t>
  </si>
  <si>
    <t>01</t>
  </si>
  <si>
    <t>1</t>
  </si>
  <si>
    <t>110</t>
  </si>
  <si>
    <t>REMUNERACIONES A EVENTUALES</t>
  </si>
  <si>
    <t>´PRODUCTOS ALIMENTICIOS PARA PERSONAS</t>
  </si>
  <si>
    <t>PRODUCTOS DE PAPEL Y CARTON</t>
  </si>
  <si>
    <t>LLANTAS Y NEUMANTICOS</t>
  </si>
  <si>
    <t>COMBUSTIBLES Y LUBRICANTES</t>
  </si>
  <si>
    <t>SERVICIOS DE AGUA POTABLE</t>
  </si>
  <si>
    <t>SERVICIOS DE TELECOMUNICACIONES</t>
  </si>
  <si>
    <t>PRIMAS Y SEGUROS DE BIENES</t>
  </si>
  <si>
    <t>(9) TOTAL GASTOS</t>
  </si>
  <si>
    <t>AÑO 2017</t>
  </si>
  <si>
    <t>FUENTE O SUBFUENTE DE FINANCIAMIENTO: Recursos Propios</t>
  </si>
  <si>
    <t>02</t>
  </si>
  <si>
    <t>2</t>
  </si>
  <si>
    <t>000</t>
  </si>
  <si>
    <t>Sueldos</t>
  </si>
  <si>
    <t>Aguinaldos</t>
  </si>
  <si>
    <t>Beneficios Adicionales</t>
  </si>
  <si>
    <t>Sueldos Eventuales</t>
  </si>
  <si>
    <t>Horas Extraordinarias</t>
  </si>
  <si>
    <t>Indemnizaciones al Personal Permanente</t>
  </si>
  <si>
    <t>Honorarios</t>
  </si>
  <si>
    <t>Productos Alimenticios para Personas</t>
  </si>
  <si>
    <t>Productos textiles y vestuarios</t>
  </si>
  <si>
    <t>Productos de papel y Carton</t>
  </si>
  <si>
    <t>Productos de cuero y caucho</t>
  </si>
  <si>
    <t>Productos quimicos</t>
  </si>
  <si>
    <t>Llantas y Neumaticos</t>
  </si>
  <si>
    <t>Combustibles y Lubricantes</t>
  </si>
  <si>
    <t>Miner. No Metalicos y Prod. Der.</t>
  </si>
  <si>
    <t>Miner. Metalicos y Prod. Der.</t>
  </si>
  <si>
    <t>Materiales de Oficina</t>
  </si>
  <si>
    <t>Materiales Informaticos</t>
  </si>
  <si>
    <t>Libros, textos, utilles de enseñanza y publicaciones</t>
  </si>
  <si>
    <t>Herramientas, Rep. Y Acces.</t>
  </si>
  <si>
    <t>Materiales Electricos</t>
  </si>
  <si>
    <t>Bienes de usos y consumo diversos</t>
  </si>
  <si>
    <t>Servicios de Energia Electrica</t>
  </si>
  <si>
    <t>Servicios de Agua</t>
  </si>
  <si>
    <t>Servicios de Telecomunicaciones</t>
  </si>
  <si>
    <t>Mant. Y Repar. De Bs. Muebles</t>
  </si>
  <si>
    <t>Mant. Y Repar. De Vehiculos</t>
  </si>
  <si>
    <t>Mant. Y Repar. De Bs. Inmuebles</t>
  </si>
  <si>
    <t>Transportes, Fletes y Almacenamientos</t>
  </si>
  <si>
    <t>Servicio de Limpieza y Fumig.</t>
  </si>
  <si>
    <t>Impresiones, Publicaciones y Reproducciones</t>
  </si>
  <si>
    <t>Atenciones Oficiales</t>
  </si>
  <si>
    <t>Arrendamiento de bienes inmuebles</t>
  </si>
  <si>
    <t>Viaticos por comision interna</t>
  </si>
  <si>
    <t>Primas y gastos seguros de personas</t>
  </si>
  <si>
    <t>Primas y gastos seguros de vehiculos</t>
  </si>
  <si>
    <t>Comisiones y Gastos bancarios</t>
  </si>
  <si>
    <t>A personas Naturales</t>
  </si>
  <si>
    <t>Mobiliarios</t>
  </si>
  <si>
    <t>Maquinarias y equipos</t>
  </si>
  <si>
    <t>Equipos informaticos</t>
  </si>
  <si>
    <t>61105</t>
  </si>
  <si>
    <t>Vehiculos de Transporte</t>
  </si>
  <si>
    <t>61199</t>
  </si>
  <si>
    <t>Bienes Muebles diversos</t>
  </si>
  <si>
    <t>ANEXO 4.2</t>
  </si>
  <si>
    <t>sueldos a eventuales</t>
  </si>
  <si>
    <t>Por Remuneraciones Permanentes Seguridad Publica</t>
  </si>
  <si>
    <t>Por Remuneraciones Permanentes Seguridad privada</t>
  </si>
  <si>
    <t>Remuneraciones Diversas</t>
  </si>
  <si>
    <t>Productos Quimicos</t>
  </si>
  <si>
    <t>FUENTE O SUBFUENTE DE FINANCIAMIENTO: PUERTO SAN JUAN (FONDOS PROPIOS)</t>
  </si>
  <si>
    <t>FUENTE O SUBFUENTE DE FINANCIAMIENTO:      FONDOS DONACIONES</t>
  </si>
  <si>
    <t>03</t>
  </si>
  <si>
    <t>111</t>
  </si>
  <si>
    <t>FUENTE O SUBFUENTE DE FINANCIAMIENTO:      FONDOS FODES 75%      INVERSION</t>
  </si>
  <si>
    <t>61201</t>
  </si>
  <si>
    <t>61601</t>
  </si>
  <si>
    <t xml:space="preserve"> VIALES</t>
  </si>
  <si>
    <t>61602</t>
  </si>
  <si>
    <t>ELECTRICAS Y DE COMUNICACIONES</t>
  </si>
  <si>
    <t>DE SUPERVISION DE INFRAESTRUCTURAS</t>
  </si>
  <si>
    <t>OBRAS DE INFRAESTRUCTURAS DIVERAS</t>
  </si>
  <si>
    <t>FUENTE O SUBFUENTE DE FINANCIAMIENTO:  FONDOS FODES   5%    PREINVERSION</t>
  </si>
  <si>
    <t>61501</t>
  </si>
  <si>
    <t>CONSTRUCCION</t>
  </si>
  <si>
    <t>61502</t>
  </si>
  <si>
    <t>AMPLIACIONES</t>
  </si>
  <si>
    <t>61503</t>
  </si>
  <si>
    <t>INVERSION SOCIAL</t>
  </si>
  <si>
    <t>61599</t>
  </si>
  <si>
    <t>INVERSIONES DIVERSAS</t>
  </si>
  <si>
    <t>Osmin Gomez Ramirez</t>
  </si>
  <si>
    <t>Walter Antonio Menjivar Castillo</t>
  </si>
  <si>
    <t>Pedro de Jesus López Arias</t>
  </si>
  <si>
    <t>Agente del CAM</t>
  </si>
  <si>
    <t>Cristian Geovanni Zamora</t>
  </si>
  <si>
    <t>Jose Orfilio Miranda Alvarado</t>
  </si>
  <si>
    <t>Mozo Servicios Grales.</t>
  </si>
  <si>
    <t>Orlando de Jesus Garcia Coto</t>
  </si>
  <si>
    <t>Mozo de Aseo</t>
  </si>
  <si>
    <t>Jose Alejandro Cortez Mejia</t>
  </si>
  <si>
    <t>Carolina Azucena Gomez Mendoza</t>
  </si>
  <si>
    <t>Sueldos por Jornal</t>
  </si>
  <si>
    <t>Produtos textiles y vestuarios</t>
  </si>
  <si>
    <t>Arrendamiento de Inmuebles</t>
  </si>
  <si>
    <t>Atencions Oficiales</t>
  </si>
  <si>
    <t>PROYECCION INGRESOS</t>
  </si>
  <si>
    <t>SALDO BANCO AL 31-10-2016</t>
  </si>
  <si>
    <t xml:space="preserve">ALCALDIA MUNICIPAL DE SUCHITOTO </t>
  </si>
  <si>
    <t>INGRESOS</t>
  </si>
  <si>
    <t>FONDO GENERAL Y DONACIONES</t>
  </si>
  <si>
    <t>INGRESOS CORRIENTES</t>
  </si>
  <si>
    <t>EGRESOS</t>
  </si>
  <si>
    <t>GASTOS DE CAPITAL</t>
  </si>
  <si>
    <t>GASTOS CORRIENTES</t>
  </si>
  <si>
    <t>PRESUPUESTO MUNICIPAL POR AREAS DE GESTION</t>
  </si>
  <si>
    <t>ALCALDIA MUNICIPAL DE SUCHITOTO, DEPARTAMENTO DE CUSCATLAN</t>
  </si>
  <si>
    <t>CUADRO RESUMEN</t>
  </si>
  <si>
    <t>PRESUPUESTO DE EGRESOS POR</t>
  </si>
  <si>
    <t>CLASIFICACIONES ECONOMICAS DE GASTO</t>
  </si>
  <si>
    <t>En dolares de Estados Unidos de America</t>
  </si>
  <si>
    <t>21</t>
  </si>
  <si>
    <t>22</t>
  </si>
  <si>
    <t>23</t>
  </si>
  <si>
    <t>APLICACIONES FINANCIERAS</t>
  </si>
  <si>
    <t>CUADRO RESUMEN POR FUENTE DE FINANCIAMIENTO</t>
  </si>
  <si>
    <t>N°</t>
  </si>
  <si>
    <t>FUENTE</t>
  </si>
  <si>
    <t>FONDO GENERAL</t>
  </si>
  <si>
    <t>FONDOS PROPIOS</t>
  </si>
  <si>
    <t>FONDOS DONACIONES</t>
  </si>
  <si>
    <t>PRESTAMOS INTERNOS</t>
  </si>
  <si>
    <t>PRESUPUESTO DE INGRESOS</t>
  </si>
  <si>
    <t>CLASIFICACIONES POR RUBRO DE INGRESOS</t>
  </si>
  <si>
    <t xml:space="preserve">IMPUESTOS  </t>
  </si>
  <si>
    <t>TASAS Y DERECHOS</t>
  </si>
  <si>
    <t>VENTA DE BIENES DIVERSOS</t>
  </si>
  <si>
    <t>INGRESOS FINANCIEROS Y OTROS</t>
  </si>
  <si>
    <t xml:space="preserve">TRANSFERENCIAS CORRIENTES  </t>
  </si>
  <si>
    <t>VENTA DE ACTIVOS FIJOS</t>
  </si>
  <si>
    <t>DEUDORES MONETARIOS POR PERCIBIR</t>
  </si>
  <si>
    <t xml:space="preserve">TRANSFERENCIAS DE CAPITAL </t>
  </si>
  <si>
    <t>SALDOS DE AÑOS ANTERIORES</t>
  </si>
  <si>
    <t>PRESUPUESTO DE EGRESOS</t>
  </si>
  <si>
    <t>CLASIFICACIONES POR RUBRO DE EGRESOS</t>
  </si>
  <si>
    <t>REMUNERACIONES</t>
  </si>
  <si>
    <t>ADQUISICIONES DE BIENES Y SERVICIOS</t>
  </si>
  <si>
    <t>GASTOS FINANCIEROS Y OTROS</t>
  </si>
  <si>
    <t>61</t>
  </si>
  <si>
    <t>INVERSIONES EN ACTIVOS FIJOS</t>
  </si>
  <si>
    <t>ASIGNACIONES POR APLICAR</t>
  </si>
  <si>
    <t>ALCALDIA MUNICIPAL DE SUCHITOTO, DPTO. DE CUSCATLAN</t>
  </si>
  <si>
    <t>PRESUPUESTO DE EGRESOS POR ESTRUCTURA PRESUPUESTARIA</t>
  </si>
  <si>
    <t>AREA DE GESTION</t>
  </si>
  <si>
    <t>UNIDAD PRESUPUESTARIA</t>
  </si>
  <si>
    <t>FUENTE DE FINANCIAMIENTO</t>
  </si>
  <si>
    <t>LINEA DE</t>
  </si>
  <si>
    <t>Sub-tot</t>
  </si>
  <si>
    <t>TRABAJO</t>
  </si>
  <si>
    <t>ADMINISTRACION MUNICIPAL</t>
  </si>
  <si>
    <t>DIRECCION Y ADMINISTRACION SUPERIOR</t>
  </si>
  <si>
    <t>SERVICIOS MUNICIPALES</t>
  </si>
  <si>
    <t>0201</t>
  </si>
  <si>
    <t>ADMON,FINANCIERA, TRIBUTARIA Y SERVICIOS GENERALES</t>
  </si>
  <si>
    <t>CENTRO TURISTICO PUERTO SAN JUAN</t>
  </si>
  <si>
    <t>INVERSION PARA EL DESARROLLO SOCIAL</t>
  </si>
  <si>
    <t>0301</t>
  </si>
  <si>
    <t>PRE-INVERSION</t>
  </si>
  <si>
    <t>0302</t>
  </si>
  <si>
    <t>PROY.DESARROLLO SOCIAL</t>
  </si>
  <si>
    <t>DONACIONES</t>
  </si>
  <si>
    <t>0</t>
  </si>
  <si>
    <t>0303</t>
  </si>
  <si>
    <t>FINANCIAMIENTO MUNICIPAL</t>
  </si>
  <si>
    <t>05</t>
  </si>
  <si>
    <t>0501</t>
  </si>
  <si>
    <t>FINANCIAMIENTO DE LA  DEUDA</t>
  </si>
  <si>
    <t>FORTALECIMIENTO DE GOBIERNOS LOCALES</t>
  </si>
  <si>
    <t>0601</t>
  </si>
  <si>
    <t>FORMULACIÓN DEL PRESUPUESTO MUNICIPAL DE INGRESOS</t>
  </si>
  <si>
    <t>(En Dolares de los Estados Unidos de America)</t>
  </si>
  <si>
    <t>DETALLE CONSOLIDADO DE INGRESOS POR ESPECIFICO Y FUENTE DE FINANCIAMIENTO</t>
  </si>
  <si>
    <t>(1) Objeto Específico</t>
  </si>
  <si>
    <t>(2) DENOMINACION</t>
  </si>
  <si>
    <t>(3) Fondo General</t>
  </si>
  <si>
    <t>(9) Fondos Propios</t>
  </si>
  <si>
    <t>(10) Préstamos Externos</t>
  </si>
  <si>
    <t>(11) Préstamos Internos</t>
  </si>
  <si>
    <t>(12) Donaciones</t>
  </si>
  <si>
    <t xml:space="preserve">(13) T O T A L  </t>
  </si>
  <si>
    <t>(4) FODES</t>
  </si>
  <si>
    <t>(7) OTROS</t>
  </si>
  <si>
    <t>(8) SUBTOTAL</t>
  </si>
  <si>
    <t>(5) Funcionamiento</t>
  </si>
  <si>
    <t>(6) Inversión</t>
  </si>
  <si>
    <t>Ej.: FISDL</t>
  </si>
  <si>
    <t>11801</t>
  </si>
  <si>
    <t>De Comercio</t>
  </si>
  <si>
    <t>11802</t>
  </si>
  <si>
    <t>De Industria</t>
  </si>
  <si>
    <t>11803</t>
  </si>
  <si>
    <t>Financieras</t>
  </si>
  <si>
    <t>11804</t>
  </si>
  <si>
    <t>De Servicios</t>
  </si>
  <si>
    <t>Bares y Restaurantes</t>
  </si>
  <si>
    <t>Servicios de esparcimiento</t>
  </si>
  <si>
    <t>Transporte</t>
  </si>
  <si>
    <t>Vallas Publicitarias</t>
  </si>
  <si>
    <t>Vialidades</t>
  </si>
  <si>
    <t>Impuestos Municipales Diversos</t>
  </si>
  <si>
    <t>Por Servicio de Certificación o Visado de Documentos</t>
  </si>
  <si>
    <t>Por expedicion de documentos de Identidad</t>
  </si>
  <si>
    <t>Por acceso a Lugares Publicos</t>
  </si>
  <si>
    <t>Alumbrado Público</t>
  </si>
  <si>
    <t>12109</t>
  </si>
  <si>
    <t>Aseo Público</t>
  </si>
  <si>
    <t>12111</t>
  </si>
  <si>
    <t>Cementerios Municipales</t>
  </si>
  <si>
    <t>12112</t>
  </si>
  <si>
    <t>Desechos Solidos</t>
  </si>
  <si>
    <t>12113</t>
  </si>
  <si>
    <t>Estacionamientos y Parquimetros</t>
  </si>
  <si>
    <t>12114</t>
  </si>
  <si>
    <t>5% Fiestas Patronales</t>
  </si>
  <si>
    <t>12115</t>
  </si>
  <si>
    <t>Mercados Municipales</t>
  </si>
  <si>
    <t>12117</t>
  </si>
  <si>
    <t>Pavimentacion</t>
  </si>
  <si>
    <t>12118</t>
  </si>
  <si>
    <t>Postes, Torres y Antenas</t>
  </si>
  <si>
    <t>12119</t>
  </si>
  <si>
    <t>Rastro y Tiange</t>
  </si>
  <si>
    <t>12123</t>
  </si>
  <si>
    <t>Baños y Lavaderos Publicos</t>
  </si>
  <si>
    <t>12210</t>
  </si>
  <si>
    <t>Permisos y Licencias Municipales</t>
  </si>
  <si>
    <t>12211</t>
  </si>
  <si>
    <t>Cotejo de Fierros</t>
  </si>
  <si>
    <t>14299</t>
  </si>
  <si>
    <t>Servicios Diversos</t>
  </si>
  <si>
    <t>14399</t>
  </si>
  <si>
    <t>De Bienes Diversos (abono organico)</t>
  </si>
  <si>
    <t>15301</t>
  </si>
  <si>
    <t>Multa por Mora de Impuestos</t>
  </si>
  <si>
    <t>15302</t>
  </si>
  <si>
    <t>Intereses por Mora de Impuestos</t>
  </si>
  <si>
    <t>15312</t>
  </si>
  <si>
    <t>Multas del Registro del Estado Fam,</t>
  </si>
  <si>
    <t>15314</t>
  </si>
  <si>
    <t>Otras Multas Municipales</t>
  </si>
  <si>
    <t>15402</t>
  </si>
  <si>
    <t>Arrendamientos de bienes inmuebles</t>
  </si>
  <si>
    <t>15799</t>
  </si>
  <si>
    <t>Ingesos Diversos</t>
  </si>
  <si>
    <t>16201</t>
  </si>
  <si>
    <t>21201</t>
  </si>
  <si>
    <t>Venta de Terrenos</t>
  </si>
  <si>
    <t>D.M. x percibir</t>
  </si>
  <si>
    <t>22201</t>
  </si>
  <si>
    <t>Transf. De Capital del S.P.</t>
  </si>
  <si>
    <t>22404</t>
  </si>
  <si>
    <t>De Org.Multilaterales</t>
  </si>
  <si>
    <t>22405</t>
  </si>
  <si>
    <t>De Org. Sin Fines de Lucro</t>
  </si>
  <si>
    <t>22551</t>
  </si>
  <si>
    <t>32102</t>
  </si>
  <si>
    <t>Saldos en banco</t>
  </si>
  <si>
    <t>(14) TOTAL INGRESOS</t>
  </si>
  <si>
    <t>INSUMOS BASICOS:</t>
  </si>
  <si>
    <t>1. BASE DE GENERACION DE AVISOS DE CONTRIBUYENTES</t>
  </si>
  <si>
    <t>2. HISTORIAL DE RECUPERACION DE MOROSIDAD</t>
  </si>
  <si>
    <t>3. HISTORIAL DE SALDOS BANCARIOS</t>
  </si>
  <si>
    <t>4. TRANSFERENCIAS GOES</t>
  </si>
  <si>
    <t>5. INFORME DE CREDITOS SOLICITADOS</t>
  </si>
  <si>
    <t>6. DONACIONES</t>
  </si>
  <si>
    <t>Indicaciones para llenado de ANEXO 3</t>
  </si>
  <si>
    <r>
      <t>(1)</t>
    </r>
    <r>
      <rPr>
        <sz val="10"/>
        <rFont val="Trebuchet MS"/>
        <family val="2"/>
      </rPr>
      <t>: Se detallará el objeto específico al que se asigne el ingreso estimado</t>
    </r>
  </si>
  <si>
    <r>
      <t>(8)</t>
    </r>
    <r>
      <rPr>
        <sz val="10"/>
        <rFont val="Trebuchet MS"/>
        <family val="2"/>
      </rPr>
      <t>: Registra la sumatoria de los valores ingresados en las columnas 5,6 y 7</t>
    </r>
  </si>
  <si>
    <r>
      <t>(2)</t>
    </r>
    <r>
      <rPr>
        <sz val="10"/>
        <rFont val="Trebuchet MS"/>
        <family val="2"/>
      </rPr>
      <t>: Se describe el nombre del objeto especifico  a utilizar</t>
    </r>
  </si>
  <si>
    <r>
      <t>(9)</t>
    </r>
    <r>
      <rPr>
        <sz val="10"/>
        <rFont val="Trebuchet MS"/>
        <family val="2"/>
      </rPr>
      <t>: Comprende los ingresos presupuestados como fondos propios.</t>
    </r>
  </si>
  <si>
    <r>
      <t>(3)</t>
    </r>
    <r>
      <rPr>
        <sz val="10"/>
        <rFont val="Trebuchet MS"/>
        <family val="2"/>
      </rPr>
      <t xml:space="preserve">: Columna dode se detallarán los recursos percibidos como Fondo General </t>
    </r>
  </si>
  <si>
    <r>
      <t>(10)</t>
    </r>
    <r>
      <rPr>
        <sz val="10"/>
        <rFont val="Trebuchet MS"/>
        <family val="2"/>
      </rPr>
      <t>: Se detallarán los ingresos bajo el concepto de Prestamos Externos</t>
    </r>
  </si>
  <si>
    <t xml:space="preserve">         de sus diferentes subfuentes de financiamiento</t>
  </si>
  <si>
    <r>
      <t>(11)</t>
    </r>
    <r>
      <rPr>
        <sz val="10"/>
        <rFont val="Trebuchet MS"/>
        <family val="2"/>
      </rPr>
      <t>: Registra los ingresos presupuestados como Prestamos Internos</t>
    </r>
  </si>
  <si>
    <r>
      <t>(4)</t>
    </r>
    <r>
      <rPr>
        <sz val="10"/>
        <rFont val="Trebuchet MS"/>
        <family val="2"/>
      </rPr>
      <t>: Columna que detallarà ingresos FODES por funcionamiento e inversión.</t>
    </r>
  </si>
  <si>
    <r>
      <t>(12)</t>
    </r>
    <r>
      <rPr>
        <sz val="10"/>
        <rFont val="Trebuchet MS"/>
        <family val="2"/>
      </rPr>
      <t xml:space="preserve">: Detallará los ingresos previstos que se percibirán como Donaciones </t>
    </r>
  </si>
  <si>
    <r>
      <t>(5)</t>
    </r>
    <r>
      <rPr>
        <sz val="10"/>
        <rFont val="Trebuchet MS"/>
        <family val="2"/>
      </rPr>
      <t>: Se detallarán ingresos FODES para gastos por funcionamiento</t>
    </r>
  </si>
  <si>
    <r>
      <t>(13)</t>
    </r>
    <r>
      <rPr>
        <sz val="10"/>
        <rFont val="Trebuchet MS"/>
        <family val="2"/>
      </rPr>
      <t xml:space="preserve">: Reflejará la sumatoria de los montos de todos los ingresos detallados </t>
    </r>
  </si>
  <si>
    <r>
      <t>(6)</t>
    </r>
    <r>
      <rPr>
        <sz val="10"/>
        <rFont val="Trebuchet MS"/>
        <family val="2"/>
      </rPr>
      <t>: Se detallarán ingresos FODES para inversión</t>
    </r>
  </si>
  <si>
    <t xml:space="preserve">             en las columnas 8,9,10, 11 y 12 por cada especifico presupuestario</t>
  </si>
  <si>
    <r>
      <t>(7)</t>
    </r>
    <r>
      <rPr>
        <sz val="10"/>
        <rFont val="Trebuchet MS"/>
        <family val="2"/>
      </rPr>
      <t>: Seutilizará para detallar otros ingresos del Fondo General, por ejemplo  FISDL</t>
    </r>
  </si>
  <si>
    <r>
      <t>(14)</t>
    </r>
    <r>
      <rPr>
        <sz val="10"/>
        <rFont val="Trebuchet MS"/>
        <family val="2"/>
      </rPr>
      <t xml:space="preserve">: Incluye la sumatoria total de cada Fuente y Subfuente de Financiamiento </t>
    </r>
  </si>
  <si>
    <t>12110</t>
  </si>
  <si>
    <t>Casetas Telefonicas</t>
  </si>
  <si>
    <t>15310</t>
  </si>
  <si>
    <t>Multas por declaracion extemporanea</t>
  </si>
  <si>
    <t>Beneficios adicionales</t>
  </si>
  <si>
    <t>ANEXO 4.3</t>
  </si>
  <si>
    <t>PRESUPUESTO MUNICIPAL DEL SERVICIO DE LA DEUDA POR ESTRUCTURA PRESUPUESTARIA</t>
  </si>
  <si>
    <t>De Empresas Financieras</t>
  </si>
  <si>
    <t>55308</t>
  </si>
  <si>
    <t>(9) T O T A L   GASTOS</t>
  </si>
  <si>
    <t>1. ESTRUCTURA PRESUPUESTARIA APROBADA</t>
  </si>
  <si>
    <t>2. AMORTIZACION DE LA DEUDA PUBLICA MUNICIPAL</t>
  </si>
  <si>
    <t>Indicaciones para llenado de ANEXO 4.3</t>
  </si>
  <si>
    <r>
      <t>(1)</t>
    </r>
    <r>
      <rPr>
        <sz val="10"/>
        <rFont val="Trebuchet MS"/>
        <family val="2"/>
      </rPr>
      <t>: Se detallará el Área de Gestión donde se clasificará el egreso a realizar</t>
    </r>
  </si>
  <si>
    <r>
      <t>(2)</t>
    </r>
    <r>
      <rPr>
        <sz val="10"/>
        <rFont val="Trebuchet MS"/>
        <family val="2"/>
      </rPr>
      <t>: Registrará el código de la Unidad presupuestaria a la cual han sido asignados los montos presupuestarios</t>
    </r>
  </si>
  <si>
    <r>
      <t>(3)</t>
    </r>
    <r>
      <rPr>
        <sz val="10"/>
        <rFont val="Trebuchet MS"/>
        <family val="2"/>
      </rPr>
      <t>: Se detalla la Linea de Trabajo a la que se aplicarán los egresos</t>
    </r>
  </si>
  <si>
    <r>
      <t>(4)</t>
    </r>
    <r>
      <rPr>
        <sz val="10"/>
        <rFont val="Trebuchet MS"/>
        <family val="2"/>
      </rPr>
      <t>: Se detalla la Fuente de Financiamiento con la que se pagarán los desembolsos por Servicio de la Deuda</t>
    </r>
  </si>
  <si>
    <r>
      <t>(5)</t>
    </r>
    <r>
      <rPr>
        <sz val="10"/>
        <rFont val="Trebuchet MS"/>
        <family val="2"/>
      </rPr>
      <t xml:space="preserve">: Se debe identificar el destino de los fondos transferidos por entes del Estado, si es Recurso Propio se completa con ceros. </t>
    </r>
  </si>
  <si>
    <r>
      <t>(6)</t>
    </r>
    <r>
      <rPr>
        <sz val="10"/>
        <rFont val="Trebuchet MS"/>
        <family val="2"/>
      </rPr>
      <t>: Se detallará el objeto específico de gasto al que se asigne el egreso estimado</t>
    </r>
  </si>
  <si>
    <r>
      <t>(7)</t>
    </r>
    <r>
      <rPr>
        <sz val="10"/>
        <rFont val="Trebuchet MS"/>
        <family val="2"/>
      </rPr>
      <t>: Se escribe el nombre del objeto especifico de gasto a utilizar</t>
    </r>
  </si>
  <si>
    <r>
      <t>(8)</t>
    </r>
    <r>
      <rPr>
        <sz val="10"/>
        <rFont val="Trebuchet MS"/>
        <family val="2"/>
      </rPr>
      <t xml:space="preserve">: Incluye el monto asignado por especifico presupuestario de gastos de todos los elementos de la Estructura Presupuestaria </t>
    </r>
  </si>
  <si>
    <r>
      <t>(9)</t>
    </r>
    <r>
      <rPr>
        <sz val="10"/>
        <rFont val="Trebuchet MS"/>
        <family val="2"/>
      </rPr>
      <t xml:space="preserve">: Incluye la sumatoria de todos los especificos presupuestarios de gastos que integran lo asignado al Servicio de la Deuda </t>
    </r>
  </si>
  <si>
    <t xml:space="preserve">PREINVERSION  5 %                         </t>
  </si>
  <si>
    <t>NOMBRE DEL PROYECTO</t>
  </si>
  <si>
    <t>MONTO ASIGNADO</t>
  </si>
  <si>
    <t>NOMBRE DE LOS PROYECTOS A EJECUTAR EN CADA ZONA</t>
  </si>
  <si>
    <t>Costruccion</t>
  </si>
  <si>
    <t>Ampliaciones</t>
  </si>
  <si>
    <t>Inversiones Social</t>
  </si>
  <si>
    <t>Inversiones Diversos</t>
  </si>
  <si>
    <t>TOTAL………………………………………………………………………………………...……………</t>
  </si>
  <si>
    <t xml:space="preserve">70% FODES       </t>
  </si>
  <si>
    <t>61601- PROYECTOS VIALES</t>
  </si>
  <si>
    <t>SALDO DEL BANCO AL 31-12-2016………………………………………………………………………</t>
  </si>
  <si>
    <t>TOTAL DE INGRESO DEL FONDO MUNICIPAL PARA EL 2017…………………………</t>
  </si>
  <si>
    <r>
      <t>TOTAL DE FONDO MUNICLPAL PARA GASTOS ……….</t>
    </r>
    <r>
      <rPr>
        <b/>
        <sz val="14"/>
        <color theme="1"/>
        <rFont val="Calibri"/>
        <family val="2"/>
        <scheme val="minor"/>
      </rPr>
      <t xml:space="preserve">.$  </t>
    </r>
  </si>
  <si>
    <t>PARA GASTOS ADMINISTRATIVOS</t>
  </si>
  <si>
    <t>.</t>
  </si>
  <si>
    <t>INGRESOS PERCIBIDOS DE ENERO A DICIEMBRE DEL 2017</t>
  </si>
  <si>
    <t>RESUMEN GENERAL DEL PRESUPUESTO DEL AÑO 2018</t>
  </si>
  <si>
    <t>EJERCICIO FISCAL 2018</t>
  </si>
  <si>
    <t>AÑO 2018</t>
  </si>
  <si>
    <t xml:space="preserve">                 INGRESOS DEL MES DE FEBRERO 017</t>
  </si>
  <si>
    <t>DONACION PARA PROY. AGUA POTABLE PATRICIA PUERTAS</t>
  </si>
  <si>
    <t xml:space="preserve">                                                                INGRESOS DEL MES DE MARZO 201</t>
  </si>
  <si>
    <t>INGRESOS DEL MES DE ABRIL 2017</t>
  </si>
  <si>
    <t>totales</t>
  </si>
  <si>
    <t>INGRESOS DEL MES DE MYO  2017</t>
  </si>
  <si>
    <t>INGRESOS DEL MES DE JULIO 2017</t>
  </si>
  <si>
    <t>HOTELES, MOTELES Y RESTAURANTES</t>
  </si>
  <si>
    <t>HOTELES , MOTELES Y RESTAURANTES</t>
  </si>
  <si>
    <t>INGRESOS      DEL     MES      DE       AGOSTO      2017</t>
  </si>
  <si>
    <t xml:space="preserve">                                                                                   NGRESOS        DEL             MES              DE            SEPTIMBRE2017                     2017</t>
  </si>
  <si>
    <t>INGRESOS        DEL      MES       DE               OCTUBRE2                017</t>
  </si>
  <si>
    <t>INGRESOS CORRIENTES REALES DE 2013/2017</t>
  </si>
  <si>
    <t>AFP,s 7.75%</t>
  </si>
  <si>
    <t>INPEP 7.50%</t>
  </si>
  <si>
    <t>Yeinlin Magdalena Landaverde Valle</t>
  </si>
  <si>
    <t>Teresa de Jesus León</t>
  </si>
  <si>
    <t>Jefe de Recursos Humanos</t>
  </si>
  <si>
    <t>Ricardo Joel Argueta Portillo</t>
  </si>
  <si>
    <t xml:space="preserve">     Auxiliar Tesorería Mpal.</t>
  </si>
  <si>
    <t>Cajero</t>
  </si>
  <si>
    <t>PLANILLA   CON   AUMENTO   FONDO MUNICIPAL  PARA   EL  AÑO   2018</t>
  </si>
  <si>
    <t>Fanny Beatriz Monge de Guzmán</t>
  </si>
  <si>
    <t>Martha Gloribel Gonzalez v.de Chávez</t>
  </si>
  <si>
    <t>Auxiliar  Contable</t>
  </si>
  <si>
    <t xml:space="preserve">Sonia Leonor Alas   </t>
  </si>
  <si>
    <t>Enc. Cuentas Corrientes y Cobro y rec. De mora</t>
  </si>
  <si>
    <t xml:space="preserve">Cristina del Carmen Olmedo </t>
  </si>
  <si>
    <t>Bibliotecaria</t>
  </si>
  <si>
    <t xml:space="preserve">Shirley Mabel Bográn </t>
  </si>
  <si>
    <t>Cartas de Venta</t>
  </si>
  <si>
    <t>Sandra Guadalupe Lémus Raimundo</t>
  </si>
  <si>
    <t>Tec. Supervisor y Diseñador</t>
  </si>
  <si>
    <t>Maria de los Angeles Velasco Torres</t>
  </si>
  <si>
    <t>Enc.Unidad de Desarrollo Local</t>
  </si>
  <si>
    <t>Lilian Concepción Merino de Alfaro</t>
  </si>
  <si>
    <t>Enc.Unidad de Genero</t>
  </si>
  <si>
    <t>Iris Jazmin Hernandez Ramos</t>
  </si>
  <si>
    <t>Enc. Desechos Sólidos</t>
  </si>
  <si>
    <t>Leonidas Antonio Bonilla Serrano</t>
  </si>
  <si>
    <t>Relleno Sanitario</t>
  </si>
  <si>
    <t>Verónica Graciela Ramirez</t>
  </si>
  <si>
    <t>Promotora ambiental</t>
  </si>
  <si>
    <t>Heriberto de Jesus Casco Artiga</t>
  </si>
  <si>
    <t>Enc.Unidad de Comunicaciones</t>
  </si>
  <si>
    <t>David Alfredo Molina</t>
  </si>
  <si>
    <t>Aux.Reg.Estado Fam.</t>
  </si>
  <si>
    <t>Proyección Social</t>
  </si>
  <si>
    <t>Nelson Molina Melara</t>
  </si>
  <si>
    <t>Enc. Uidad mpal.dedesarrollo agropecuaria</t>
  </si>
  <si>
    <t>Rogelio Rubén Rivas Hernandez</t>
  </si>
  <si>
    <t>Promotor de Juventud</t>
  </si>
  <si>
    <t>Oscar Gregorio Mata Monroy</t>
  </si>
  <si>
    <t>Contadora   y Presupuesto Municipal</t>
  </si>
  <si>
    <t>Auxililar de Comunicaciones</t>
  </si>
  <si>
    <t>Mario Alfonso Hidalgo Paz</t>
  </si>
  <si>
    <t xml:space="preserve">Mercedes Olivia Amaya Orellana </t>
  </si>
  <si>
    <t>Admor.Mercado Mpal.</t>
  </si>
  <si>
    <t xml:space="preserve">Esmeralda Margareth Zamora </t>
  </si>
  <si>
    <t>Enc.baños pùblicos</t>
  </si>
  <si>
    <t>Enc.Rastro Mpal.</t>
  </si>
  <si>
    <t>Custodio Cementerio Mpal.</t>
  </si>
  <si>
    <t>Juan José Acosta</t>
  </si>
  <si>
    <t xml:space="preserve">Miguel Angel  Benítez Cisneros </t>
  </si>
  <si>
    <t xml:space="preserve">José Leonardo Guardado Coca </t>
  </si>
  <si>
    <t>Auxiliar Motoniveladora</t>
  </si>
  <si>
    <t>Felícito Castillo Recinos</t>
  </si>
  <si>
    <t>Motorista tren de aseo</t>
  </si>
  <si>
    <t>Walter Rolando Salinas Menjivar</t>
  </si>
  <si>
    <t>Operador Motoniveladora</t>
  </si>
  <si>
    <t>Flor Idalba Siguenza Artiga</t>
  </si>
  <si>
    <t>Auxiliar de Mercado Mpal.</t>
  </si>
  <si>
    <t>Luz de Maria Gómez de María</t>
  </si>
  <si>
    <t>Mozo de Servicios generales</t>
  </si>
  <si>
    <t>Manuel Rigoberto Echeverria Mejia</t>
  </si>
  <si>
    <t>Jefe UACI</t>
  </si>
  <si>
    <t>Otilio Martir Ayala Sosa</t>
  </si>
  <si>
    <t>Enc.Activo Fijo</t>
  </si>
  <si>
    <t>Maria Celestina Baires Coto</t>
  </si>
  <si>
    <t>Auxiliar de la UACI</t>
  </si>
  <si>
    <t>Jose Antonio Gómez Guzmán</t>
  </si>
  <si>
    <t>Direcor Tecnino de Plan Maestro</t>
  </si>
  <si>
    <t>Enc.oficina medio ambiente</t>
  </si>
  <si>
    <t>José Miguel Angel Duran Batres</t>
  </si>
  <si>
    <t>Enc.Oficina Turismo</t>
  </si>
  <si>
    <t>José Oliverio Valladares</t>
  </si>
  <si>
    <t>Rolando Antonio Alas Galdàmez</t>
  </si>
  <si>
    <t xml:space="preserve"> Jefe de Servicios Generales</t>
  </si>
  <si>
    <t>Admora.Proy.Equi.Genero</t>
  </si>
  <si>
    <t xml:space="preserve">Marta Maura Rivas de Gámez </t>
  </si>
  <si>
    <t>Enc.Reg.Estado Fam.</t>
  </si>
  <si>
    <t>XXXXXXXXXXXXXXXXXXXXXX</t>
  </si>
  <si>
    <t>TOTALES………………………………………………………………………………………………………………………………</t>
  </si>
  <si>
    <t>INVERSION 75% FODES ENERO 2017</t>
  </si>
  <si>
    <t>FUNCIONAMIENTO 25% FODES  2017</t>
  </si>
  <si>
    <t>Transf. Ctes. Del Sector Publico.</t>
  </si>
  <si>
    <t>TOTAL DE INGRESOS  DEL FONDO MUNICIPAL PROYECTADOS PARA EL AÑO 2018</t>
  </si>
  <si>
    <t>MAS. COBRODE IMPUESTO DE CHALET EN PARQUE SAN MARTIN Y EL CENTRO CULTURAL PAA EL AÑO 2018</t>
  </si>
  <si>
    <t xml:space="preserve">MAS: INCREMENTO EN EL SERVICIO DE ALUMBADO FLUORESCNETE, MY MERCURIO Y LAMPARAS LED PARA EL 2018 </t>
  </si>
  <si>
    <t>MAS:  INGRESOS  QUE SE SEGUIRA  PERCIBIENDO POR COBRO DE RECIBO DE CAESS, POR SERVICIOS DE ALUMBRADO EN COMUNIDADES DE SUCHITOTO.</t>
  </si>
  <si>
    <t>Hoteles, Moteles y Restaurantes</t>
  </si>
  <si>
    <t>para personal eventual</t>
  </si>
  <si>
    <t>Adonay Orlando Escobar Rivera</t>
  </si>
  <si>
    <t>Kelvin Alexander Ayala Escobar</t>
  </si>
  <si>
    <t>PLANILLA   CON   AUMENTO   FONDO PUERTO SAN JUAN  PARA   EL  AÑO   2018</t>
  </si>
  <si>
    <t>PLANILLA   CON   AUMENTO   FODES   25%   PARA   EL  AÑO   2018</t>
  </si>
  <si>
    <t>PLAN MAESTRO</t>
  </si>
  <si>
    <t xml:space="preserve">MERCADO </t>
  </si>
  <si>
    <t xml:space="preserve">PUERTO SAN JUAN </t>
  </si>
  <si>
    <t>GENERO</t>
  </si>
  <si>
    <t>UNIDAD AGROPECUARIA</t>
  </si>
  <si>
    <t>UNIDAD DE JUVENTUD</t>
  </si>
  <si>
    <t>CTAS.  CORRIENTES</t>
  </si>
  <si>
    <t>REG. ESTADO FAMILIAR</t>
  </si>
  <si>
    <t>HORAS EXTRAS REG. $  3322.00</t>
  </si>
  <si>
    <t>EVENTUAL CTA. CTES   $  1,440.00</t>
  </si>
  <si>
    <t>BIBLIOTECA MPAL.</t>
  </si>
  <si>
    <t>ACTIVIDADES BIBILIOTECA  $  742.25</t>
  </si>
  <si>
    <t>MEDIO AMBIENTE</t>
  </si>
  <si>
    <t>CONTABILIDAD</t>
  </si>
  <si>
    <t>TESORERIA</t>
  </si>
  <si>
    <t>HORAS EXTRAS  TESIRERUA $ 800.0</t>
  </si>
  <si>
    <t>TV MPAL.</t>
  </si>
  <si>
    <t>PAGO HORAS EXTRAS TV MPAL.  $ 500.00</t>
  </si>
  <si>
    <t>ARCHIVO MPAL</t>
  </si>
  <si>
    <t>CARTAS DE VENTA</t>
  </si>
  <si>
    <t>REG.Y CONTROL TRIBUTARIO</t>
  </si>
  <si>
    <t>TURISMO</t>
  </si>
  <si>
    <t>RECURSOS HUMANOS</t>
  </si>
  <si>
    <t>SERVICIOS GENERALES</t>
  </si>
  <si>
    <t>SERV.GRALES. ALCALDIA</t>
  </si>
  <si>
    <t>CEMENTERIO</t>
  </si>
  <si>
    <t>ESTADIO MUNICIPAL</t>
  </si>
  <si>
    <t>PARQUES Y BARRIDO DE CALLES</t>
  </si>
  <si>
    <t>Bienes de uso y consumo diversos</t>
  </si>
  <si>
    <t>Maquinaria y Equipo</t>
  </si>
  <si>
    <t>Bienes muebles diversos</t>
  </si>
  <si>
    <t>HOAS EXTRAS CONTABILIDAD:  $1200.00</t>
  </si>
  <si>
    <t>SEGÚN FODES 2018 SE PUEDE GASTAR  PARA REMUNERACIONES…………………….</t>
  </si>
  <si>
    <t>PRIMAS Y GASTOS DE SEGUROS DE PERSONAS</t>
  </si>
  <si>
    <t>PRIMAS Y GASTOS BANCARIOS</t>
  </si>
  <si>
    <t>$ 2400 COMURES,  $780.00 CDA,$ 6519.00 MICGUAZAPA, $1500.00 ASOMUC</t>
  </si>
  <si>
    <t>REMUNERACIONES………………………………………………………………………………………………….</t>
  </si>
  <si>
    <t>ASIGNACION FODES 25% 2018 MAS SALDO AL 31-12-2016…………………………………….</t>
  </si>
  <si>
    <t>51102</t>
  </si>
  <si>
    <t>Servicios de Contabilidad y Auditoria</t>
  </si>
  <si>
    <t>AUDITORIA</t>
  </si>
  <si>
    <t>EN C</t>
  </si>
  <si>
    <t>MUNICIPALIDAD DE SUCHITOTO     2018</t>
  </si>
  <si>
    <t>MONTO PARA EL 2018</t>
  </si>
  <si>
    <t>No. DE CUENTA CORRIENTE</t>
  </si>
  <si>
    <t>No.DE ACUERDO</t>
  </si>
  <si>
    <t>MONTO ASIGNADO 2018</t>
  </si>
  <si>
    <t xml:space="preserve">Zona Milingo  </t>
  </si>
  <si>
    <t>EMPEDRADO FRAGUADO CALLES CANTON MILINGO</t>
  </si>
  <si>
    <t>EMPEDRADO FRAGUADO CALLE CANTON EL CAULOTE</t>
  </si>
  <si>
    <t>CONSTRUCCION DE CANCHA CANTON PALO GRANDE</t>
  </si>
  <si>
    <t>EMPEDRADO FRAGUADO CALLE CANTON COPINOL</t>
  </si>
  <si>
    <t>EMPEDRADO FRAGUADO CALLES CANTON EL ROBLE</t>
  </si>
  <si>
    <t>BALASTADO CALLE PRINCIPAL CANTON AGUACAYO</t>
  </si>
  <si>
    <t>ZONA  BARIO</t>
  </si>
  <si>
    <t>CONSTRUCCION CASA COMUNAL COMUNIDAD EL CERETO I FASE.</t>
  </si>
  <si>
    <t>MEJORAS A CANCHA DE BASQUEBOL EN COMUNIDAD SITIO CENICERO</t>
  </si>
  <si>
    <t>CERCA PERIMETRAL EN  CANCHA DE FUTBOL IIFASE CANTON ZACAMIL II</t>
  </si>
  <si>
    <t>BALASTADO EN CALLES COMUNIDAD VALLE VERDE</t>
  </si>
  <si>
    <t xml:space="preserve">ZONA LA MORA </t>
  </si>
  <si>
    <t>II FASE CASA COMUNAL CANCHA SITIO ZAPOTAL</t>
  </si>
  <si>
    <t>CONSTRUCCION DE CANCHA DE BASQUETBOL  I FASE</t>
  </si>
  <si>
    <t>I fase cancha basquesbol</t>
  </si>
  <si>
    <t>IIFASE CONSTRUCCION DE CERCA PERIMETRAL EN CASA DE AREA SOCIAL COMUNIDAD LA MORA</t>
  </si>
  <si>
    <t>I FASE DE CONSTRUCCION CASA COMUNAL COMUNIDAD MAZATEPEQUE</t>
  </si>
  <si>
    <t>I FASE DE CONSTRUCCION DE CERCA PERIMETRAL EN CASA COMUNAL COMUNIDAD NUEVA CONSOLACION</t>
  </si>
  <si>
    <t>I FASE DE CONSTRUCCION DE CERCA PERIMETRAL EN CANCHA DE FUTBOL COMUNIDAD ASUNCION.</t>
  </si>
  <si>
    <t>ZONA MONTEPEQUE</t>
  </si>
  <si>
    <t>CONSTRUCCION DE OBRA DE PASO EN COMUNIDAD SANTA ANITA</t>
  </si>
  <si>
    <t>EMPEDRADO FRAGUADO EN CALLES DE COMUNIDAD GUILLERMO MANUEL UNGO</t>
  </si>
  <si>
    <t>CONSTRUCCION DE VIVIENDAS PROVISIONALES EN COMUNIDAD CANTON  MONTEPEQUE</t>
  </si>
  <si>
    <t>BALASTADO EN CALLES DE CANTON MONTEPEQUE</t>
  </si>
  <si>
    <t xml:space="preserve">ZONA LA BERMUDA </t>
  </si>
  <si>
    <t>CONSTRUCCION DE MURO EN CANCHA DE COMUNIDAD SAN RAFAEL</t>
  </si>
  <si>
    <t>MEJORAS EN CALLES INTERNAS DE COMUNIDAD EL PAPATURRO</t>
  </si>
  <si>
    <t>ALUMBRADO PUBLICO EN COMUNIDAD LAS AMERICAS</t>
  </si>
  <si>
    <t>CONTRAPARTIDA DE PROYECTO DE ESPACIO RECREATIVO CANTON LA BERMUDA</t>
  </si>
  <si>
    <t xml:space="preserve">ZONA COLIMA </t>
  </si>
  <si>
    <t>ALUMBRADO PUBLICO EN CANTON COLIMA</t>
  </si>
  <si>
    <t>BALASTADO EN CALLES DE CANTON COLIMA</t>
  </si>
  <si>
    <t>III FASE CALLE EL VALLE</t>
  </si>
  <si>
    <t>FINALIZADO DE CORDON CUNETA Y EMPEDRADO FRAGUADO EN CALLE LOS POSITOS</t>
  </si>
  <si>
    <t>ZONA COPAPYO</t>
  </si>
  <si>
    <t>BALASTADO EN CALLES DE CANTON COPAPAYO</t>
  </si>
  <si>
    <t>EMPEDRADO FRAGUADO EN CALLES DE CANTON PEPEISTENANGO</t>
  </si>
  <si>
    <t>CERCA PERIMETRAL IFASE COMUNIDAD AGUA CALIENTE</t>
  </si>
  <si>
    <t>ZONA SAN FRANCISCO</t>
  </si>
  <si>
    <t>$4.000.00</t>
  </si>
  <si>
    <r>
      <t>O</t>
    </r>
    <r>
      <rPr>
        <sz val="16"/>
        <color theme="1"/>
        <rFont val="Calibri"/>
        <family val="2"/>
        <scheme val="minor"/>
      </rPr>
      <t>PERACIÓN  Y MANTENIMIENTO DE MOTONIVELADORA Y RETRO EXCAVADORA, PARA EL MANTENIMIENTO DE CALLES Y CAMINOS VECINALES.</t>
    </r>
  </si>
  <si>
    <t xml:space="preserve">CALLE SUCHITOTO GUAYABAL </t>
  </si>
  <si>
    <t>61602- PROYECTOS DE  SALUD Y SANEAMIENTO AMBIENTAL</t>
  </si>
  <si>
    <t xml:space="preserve">PROYECTO CAMPAÑA DE LIMPIEZA EN LA ZONA URBANA Y RURAL. </t>
  </si>
  <si>
    <t>CONSTRUCCION DE OBRAS DE PROTECCION Y FUNCIONAMIENTO DEL RELLENO SANITARIO</t>
  </si>
  <si>
    <t>RECOLECCION DE BASURA, OPERACIÓN Y MTTO DE RELLENO SANITARIO Y PLANTA COMPOSTAJE</t>
  </si>
  <si>
    <t>GESTION DE RIESGOS, PROTECCION CIVIL Y FUNCIONAMIENTO COEM</t>
  </si>
  <si>
    <t xml:space="preserve">SEGURIDAD E HIGIENE OCUPACIONAL </t>
  </si>
  <si>
    <t>APOYO A LA SALUD</t>
  </si>
  <si>
    <t>61603- PROYECTOS DE EDUCACION Y RECREACION</t>
  </si>
  <si>
    <t>CONSTRUCCION DE TRAMOS DE EMPEDRADO FRAGUADO DE CALLE QUE CONDUECE COMUNIDAD LOS HENRIQUEZ, MONSEÑOR HUERTA ENANA, EL FRANCO Y HACIENDA MONTEPEQUE.</t>
  </si>
  <si>
    <t xml:space="preserve">APOYO A LA ALFABETIZACION </t>
  </si>
  <si>
    <t>APOYO AL FESTIVAL DE ARTE Y CULTURA, 2018</t>
  </si>
  <si>
    <t>CONTRA PARTIDA PROYECTO EDUCATIVO SAN ANTONIO</t>
  </si>
  <si>
    <t xml:space="preserve">CONTRA PARTIDA PROYECTO EDUCATIVO PARA ESCUELA GUILLERMO MANUEL UNGO </t>
  </si>
  <si>
    <t>CONTRAPARTIDA A PROYECTO DE MEJORAS AL TANQUE DEL SISTEMA DE ARAL</t>
  </si>
  <si>
    <t>APOYO AL FESTIVAL INTERNACIONAL DE CINE 2018</t>
  </si>
  <si>
    <t xml:space="preserve">CEMUDI </t>
  </si>
  <si>
    <t>NIÑEZ Y ADOLESCENCIA</t>
  </si>
  <si>
    <t>APOYO A LA EDUCACION SUPERIOR</t>
  </si>
  <si>
    <t>APOYO A LA EDUCACION PRIMARIA</t>
  </si>
  <si>
    <t>61604- PROYECTOS DE VIVIENDAS Y OFICINAS</t>
  </si>
  <si>
    <t>VIVIENDA PROVISIONAL</t>
  </si>
  <si>
    <t>61606- PROYECTOS  ELECTRICOS Y DE COMUNICACIONES.</t>
  </si>
  <si>
    <t>OPERACIÓN Y MANTENIMIENTO DE ALUMBRADO PUBLICO 2018</t>
  </si>
  <si>
    <t>PROYECTO LUMINARIAS LED</t>
  </si>
  <si>
    <t>61608- SUPERVISION DE INFRAESTRUCTURAS</t>
  </si>
  <si>
    <t>SUPERVISION DE PROYECTOS</t>
  </si>
  <si>
    <t>61699- PROYECTOS DE INFRAESTRUCTURAS DIVERSAS</t>
  </si>
  <si>
    <t>EJECUCION DE LA POLITICA DE EQUIDAD DE GENERO</t>
  </si>
  <si>
    <t>CONTRAPARTIDA PROYECTO DE PREVENCION DE VIOLENCIA HACIA LAS MUJERES</t>
  </si>
  <si>
    <t>IMPLEMENTACION DE LA POLITICA MUNICIPAL DE JUVENTUD 2018</t>
  </si>
  <si>
    <t xml:space="preserve"> IMPLEMENTACION DE LA POLITICA MUNICIPAL AGROPECUARIA CON ENFOQUE DE GENERO</t>
  </si>
  <si>
    <t>ACTIVIDADES FESTIVAS Y CULTURALES DE SUCHITOTO 2018</t>
  </si>
  <si>
    <t>ACTIVIDADES CULTURALES ANIVERSARIO DE SUCHITOTO.</t>
  </si>
  <si>
    <t>PROYECTO DE PROMOCION Y APOYO A LA CULTURA Y EL TURISMO EN SUCHITOTO</t>
  </si>
  <si>
    <t>APOYO A PERSONAS CON DISCAPACIDAD</t>
  </si>
  <si>
    <t>ORGANIZACIÓN Y PARTICIPACION CIUDADANA</t>
  </si>
  <si>
    <t>PROYECTO DE OBRAS COMPLEMENTARIAS DEL MERCADO MUNICIPAL</t>
  </si>
  <si>
    <t>FORTALECIMIENTO INSTITUCIONAL 2018</t>
  </si>
  <si>
    <t>APRENDIENDO A VIVIR EN CULTURA DE PAZ, RECONSTRUIR SOCIEDADESY DIBUJAR UN MEJOR FUTURO PARA SUCHITOTO 2018</t>
  </si>
  <si>
    <t>61201- BIENES INMUEBLES</t>
  </si>
  <si>
    <t>CONTRAPARTIDA EX RASTRO</t>
  </si>
  <si>
    <t>71308-CUOTAS PRESTAMO A BANCO HIPOTECARIO</t>
  </si>
  <si>
    <t xml:space="preserve">CUOTAS PRESTAMO BANCO HIPOTECARIO REMODELACION DE MERCADO </t>
  </si>
  <si>
    <t>CUOTAS COMISION POR PRESTAMOS ISDEM</t>
  </si>
  <si>
    <t>PRESTAMO ISDEM</t>
  </si>
  <si>
    <t>TOTAL ASIGNACION FODES 2018…………………………</t>
  </si>
  <si>
    <t>71304 ISDEM</t>
  </si>
  <si>
    <t>71304</t>
  </si>
  <si>
    <t>Prestamo con ISDEM</t>
  </si>
  <si>
    <t xml:space="preserve">BALASTADO DE CALLE PRINCIPAL DEL CANTON BUENA VISTA. </t>
  </si>
  <si>
    <t>MEJORAMIENTO DE CALLE DE ACCESO A PLANTA DE TRATAMIENTO DE AGUAS NEGRAS FINAL BARRIO SANTA LUCIA.</t>
  </si>
  <si>
    <t>031-51-00373-35</t>
  </si>
  <si>
    <t>OBRAS DE TERRACERIA EN CANCHA  DE EL LIVANO, I FASE COMUNIDAD EL LIBANO CANTON SAN LUCAS.</t>
  </si>
  <si>
    <t>031-51-00374-24</t>
  </si>
  <si>
    <t>031-51-00370-50</t>
  </si>
  <si>
    <t>031-51-00370-68</t>
  </si>
  <si>
    <t>031-51-00373-00</t>
  </si>
  <si>
    <t>APOYO A LA JUVENTUD POR MEDIO DE ACTIVIDADES DEPORTIVAS</t>
  </si>
  <si>
    <t>031-51-00373-27</t>
  </si>
  <si>
    <t>031-51-00373-43</t>
  </si>
  <si>
    <t>031-51-00373-86</t>
  </si>
  <si>
    <t>031-51-00372-89</t>
  </si>
  <si>
    <t>031-51-00372-54</t>
  </si>
  <si>
    <t>031-51-00368-27</t>
  </si>
  <si>
    <r>
      <t xml:space="preserve">ACUERDO No. 24,ACTA No. 9 DEL 27 FEBRERO 2018.CH. No. 3533175 DEL 20/03/2018, SE APERTURO CON </t>
    </r>
    <r>
      <rPr>
        <b/>
        <sz val="12"/>
        <color theme="1"/>
        <rFont val="Calibri"/>
        <family val="2"/>
        <scheme val="minor"/>
      </rPr>
      <t>$ 2,000.00</t>
    </r>
  </si>
  <si>
    <t>ACUERDO No. 11, ACTA No. 04 DEL 25/01/2018. CHEQUE No. 3533159  DEL 01/02/2018. SE APERTURO CON $ 60,000.00</t>
  </si>
  <si>
    <t>ACUERDO No. 09, ACTA No. 04 DE FECHA 25/01/2018. CHEQUE No. 3533158 DEL 01/02/2018</t>
  </si>
  <si>
    <t>ACUERDO No.08,ACTDA No.08 DEL 20/02/2018 CH. No.3533168 DEL 28/02/2018</t>
  </si>
  <si>
    <t>ACUERDO No. 03, ACTA No. 07 DEL 13-02-2018, CHEQUE No.3533169 DEL 28/02/2018.</t>
  </si>
  <si>
    <r>
      <t xml:space="preserve">ACUERDO No. 03,ACTA No. 01 DEL 04/01/2018.CHEQUE No. 3533139 DEL 08/01/2018. </t>
    </r>
    <r>
      <rPr>
        <b/>
        <sz val="12"/>
        <color theme="1"/>
        <rFont val="Calibri"/>
        <family val="2"/>
        <scheme val="minor"/>
      </rPr>
      <t>SE APERTURO CON $ 5,650.00</t>
    </r>
  </si>
  <si>
    <t>ACUERDO No. 22, ACTA No. 09 DEL 27/02/2018. CHEQUE No. 3533172 DEL 08/03/2018</t>
  </si>
  <si>
    <t>ACUERDO No. 32, ACTA No. 02 DE FECHA 12/01/2018. CHQUE No.3533167 DEL 28/02/2018.</t>
  </si>
  <si>
    <t>ACUERDO No. 11, ACTA No. 04 DE FEHCA 13/02/2018.CHEQUE No.333165 DEL 26/02/2018.</t>
  </si>
  <si>
    <t>ACUERDO No.19,ACTA No. 09 DEL 27/02/2018.CHEQUE No.3533173 DEL 08/03/2018</t>
  </si>
  <si>
    <r>
      <t xml:space="preserve">ACUERDO No. 10, ACTA No. 08 DEL 20/02/2018. CHEQUE No. 3533171 DEL 28/02/2018. SE APERTURO CON </t>
    </r>
    <r>
      <rPr>
        <b/>
        <sz val="12"/>
        <color theme="1"/>
        <rFont val="Calibri"/>
        <family val="2"/>
        <scheme val="minor"/>
      </rPr>
      <t>$ 7,000.00</t>
    </r>
  </si>
  <si>
    <r>
      <t>ACUERDO No.16, ACTA No. 03 DEL 19/01/2018. CHEQUE No.3533166 DEL 26/02/2018.</t>
    </r>
    <r>
      <rPr>
        <b/>
        <sz val="12"/>
        <rFont val="Calibri"/>
        <family val="2"/>
        <scheme val="minor"/>
      </rPr>
      <t xml:space="preserve"> SE APERTURO CON $ 17,000.00</t>
    </r>
  </si>
  <si>
    <t>031-51-00368-60</t>
  </si>
  <si>
    <t>ACUERDO No. 07, ACTA No. 01 DEL 04/01/2018.CHEQUE No. 3533141 DEL 09/01/2018. SE APERTURO CON $ 10,000.00</t>
  </si>
  <si>
    <t>031-51-00358-78</t>
  </si>
  <si>
    <t>ACUERDO No. 05,ACTA No. 01 DEL 04/01/2018. CHEQUE No. 3533140  DEL 9/01/2018</t>
  </si>
  <si>
    <t>31-51-00373-94</t>
  </si>
  <si>
    <t>031-51-00369-16</t>
  </si>
  <si>
    <t>ACUERDO No. 18, ACTA No. 02 DEL 12/01/2018. CHEQUE No. 3533149 DEL 16/01/2018.</t>
  </si>
  <si>
    <t>031-51-00369-24</t>
  </si>
  <si>
    <t>ACUERDO No. 24 ACTA No. 02, DEL 12/01/2018. CJEQUE No.3533152 DEL 16/01/2018.</t>
  </si>
  <si>
    <t>031-51-00369-32</t>
  </si>
  <si>
    <t>ACUERDO No.20, ACTA No. 02 DEL 12/01/2018. CHEQUE No. 3533150 DEL 16/01/2018</t>
  </si>
  <si>
    <t>031-51-00369-40</t>
  </si>
  <si>
    <t>ACUERDO No. 22, ACTA No. 02DEL 12/01/2018. CHEQUE No.3533153 DEL 16/01/2018.</t>
  </si>
  <si>
    <t>031-51-00369-59</t>
  </si>
  <si>
    <t>ACUERDO No. 13,ACTA No. 02 DEL 12/01/2018,CHEQUE No.3533147 DEL 16/01/2018.</t>
  </si>
  <si>
    <t xml:space="preserve">FUNCIONAMIENTO DEL COMITÉ DE PREVENCION DE VIOLENCIA  Y SEGURIDAD CIUDADANA. </t>
  </si>
  <si>
    <t>031-51-00369-67</t>
  </si>
  <si>
    <t>ACUERDO No. 16, ACTA No. 02 DEL 12/01/2018. CHEQUE No. 3533148 DEL 16/01/2018.</t>
  </si>
  <si>
    <t>031-51-00370-33</t>
  </si>
  <si>
    <t>ACUERDO No. 23 ACTA No. 03 DEL 19/01/2018.CHEQUE No. 3533155 DEL 01/02/2018</t>
  </si>
  <si>
    <t>031-51-00370-40</t>
  </si>
  <si>
    <t>ACUERDO Np. 21 ACTA No. 03 DEL 19/01/2018. CHEQUE No. 3533156 DEL 01/02/2018.</t>
  </si>
  <si>
    <t>VIVIENDA PROVISIONAL EN  CANTON COLIMA</t>
  </si>
  <si>
    <t>PROYECTOS    NO    EJECUTADOS     EN    EL     AÑO     2017</t>
  </si>
  <si>
    <t>COLOCACION DE BOBEDA, CALLE AL FRANCO Y COMUNIDAD LOS HENRIQUEZ</t>
  </si>
  <si>
    <t>EMPEDRADOS FRAGUADOS COLIMA</t>
  </si>
  <si>
    <t>CONSTRUCCION CASA COMUNAL I FASE COMUNIDAD NUEVO VALLE VERDE</t>
  </si>
  <si>
    <t>EMPEDRADO FRAGUADO EN TRAMO DE CALLE PRINCIPAL COMUNIDAD MARIANELLA GARCIA</t>
  </si>
  <si>
    <t>CONTINUACION DE BALASTADO EN TRAMO DE CALLE PRINCIPAL EN SAN DIEGO TENANGO</t>
  </si>
  <si>
    <t>REVISAR</t>
  </si>
  <si>
    <t>CERCA PERIMETRAL DE LA CASA COMUNAL APOLINARIO SERRANO</t>
  </si>
  <si>
    <t>SEGUNDA FASE CERCA PERIMETRAL CASA COMUNAL PAPAYAN</t>
  </si>
  <si>
    <t>METAS PARA LA CANCHA COMUNIDAD EL LIVANO</t>
  </si>
  <si>
    <t>COMPRA DE LAMINAS PARA ZONA SAN FRANCISCO</t>
  </si>
  <si>
    <t>EMEPDRADO FRAGUADO EL ROBLE</t>
  </si>
  <si>
    <t>MEJORAMIENTO CALLE EL CAULOTE AL BONETE</t>
  </si>
  <si>
    <t>EMPEDRADO FRAGUADO CANTON AGUACAYO</t>
  </si>
  <si>
    <t>CONSTRUCCION DE UNA RAMPLA EN COMUNIDAD LA MORA</t>
  </si>
  <si>
    <t>MEJORAS EN BODEGA DE CASA COMUNAL DE COMUNIDAD SANTA FE</t>
  </si>
  <si>
    <t>BALASTADO EN CALLE AL ISCANAL</t>
  </si>
  <si>
    <t>CONSTRUCCION DE LETRINAS ABONERAS EN  C/LAS DELICIAS</t>
  </si>
  <si>
    <t>CERCA PERIMETRAL, CANCHA LAS AMERICAS</t>
  </si>
  <si>
    <t>CANCHA DE BASQUETBOL, AGUA CALIENTE</t>
  </si>
  <si>
    <t>MEJORAS A LA PLAZA CENTRAL COPAPAYO</t>
  </si>
  <si>
    <t>CONSTRUCCION DE I FASE CASA COMUNAL SAN ANTONIO</t>
  </si>
  <si>
    <t>PROYECTO CONTRAPARTIDA DE TURISMO (PARQUE SAN MARTIN)</t>
  </si>
  <si>
    <t>ADQUISICION DE UN INMUEBLE, EN COPINOL</t>
  </si>
  <si>
    <t>COMPRA DE TERRENO CANCHA EL MILAGRO, COLIMA</t>
  </si>
  <si>
    <t>COMPRA DE TERRENO PARA CANCHA DE FUTBOL EN COMUNIDAD APOLINARIO SERRANO</t>
  </si>
  <si>
    <t>DEMOCRACIA Y EQUIDAD DE GENERO EN GESTION MUNICIPAL Y COMUNITARIA PARA EL DERECHO HUMANO DEL AGUA PARA LA CONSTRUCCION DE TANQUE DE ALMACENAMINETO DE 150 M3 PARA SISTEMA DE AGUA POTABLE EN COMUNIDAD LAURA LOPEZ, SUCHITOTO 2018</t>
  </si>
  <si>
    <t>031-51-00375-80</t>
  </si>
  <si>
    <t>FONDO EUSKAL FONDOA           $ 45,001.00</t>
  </si>
  <si>
    <t>CONVENIO MOP Y LA MUNICIPALIDDDE SUCHITOTO PARA LA CONSTRUCCIONDE CALLES PRINCIPALES CONEMPEDRADO CINTEADO CON ADOQUIN EN COLONIA NUEVO SUCHITOTO 2018</t>
  </si>
  <si>
    <t>031-51-00375-72</t>
  </si>
  <si>
    <t>ACUERDO No. 08, ACTA No. 14 DEL 5/04/2018.CHEQUE No.3533177 DEL19/04/2018</t>
  </si>
  <si>
    <t>031-51-00375-30</t>
  </si>
  <si>
    <t>ACUERDO No. 09, ACTA No. 15 DEL 12/04/2018 CHEQUE No. 3533178 DEL 19/04/2018</t>
  </si>
  <si>
    <t>BACHEO DE CALLES Y AVENIDAS URBANAS, SUCHITOTO 2018</t>
  </si>
  <si>
    <t>031-51-00375-20</t>
  </si>
  <si>
    <t>ACUERDO No. 07, ACTA No. 15DEL 12/04/2018 CHEQUE No. 3533179 DEL 19/04/2018</t>
  </si>
  <si>
    <t>031-51-0000375-48</t>
  </si>
  <si>
    <r>
      <t xml:space="preserve">ACUERDO No. 04 ACTA No. 13DEL 23/03/2018 CHEQUE No. 3533180 EL 19/04/2018,SE APERTURO CON </t>
    </r>
    <r>
      <rPr>
        <b/>
        <sz val="12"/>
        <color theme="1"/>
        <rFont val="Calibri"/>
        <family val="2"/>
        <scheme val="minor"/>
      </rPr>
      <t>$ 9,500.00</t>
    </r>
  </si>
  <si>
    <t>CONSTRUCCION DE II FASE CASA COMUNAL NUEVO VALLE VERDE , CANTON PLATANARES</t>
  </si>
  <si>
    <t>CONSTRUCCION DE CANCHA DE USOS MULTIPLES COMUNIDAD ZACAMIL  II,  FASE I</t>
  </si>
  <si>
    <t>031-51-00375-64</t>
  </si>
  <si>
    <t>ACUERDO No. 06, ACTA No. 13 DEL 23/03/2018 CHEQUE No. 3533181 DEL19/4/2018</t>
  </si>
  <si>
    <t>ACUERDO No.13, ACTA No. 15 DEL 12/04/2018. CHEQUE No. 7548689 DEL 19/04/2018</t>
  </si>
  <si>
    <t>GERENTE</t>
  </si>
  <si>
    <t>OBRAS DE REPARACION Y MANTENIMIENTO PARA EL CENTRO TURISCTICO PUERTO SAN JUAN.</t>
  </si>
  <si>
    <t>CONSTRUCCION DE II FASE CASA COMUNAL  SAN ANTONIO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</si>
</sst>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[$€-402]#,##0.00&quot; &quot;;&quot;-&quot;[$€-402]#,##0.00&quot; &quot;;&quot; &quot;[$€-402]&quot;-&quot;00&quot; &quot;"/>
    <numFmt numFmtId="165" formatCode="&quot; &quot;#,##0.00&quot; &quot;;&quot; (&quot;#,##0.00&quot;)&quot;;&quot; -&quot;00&quot; &quot;;&quot; &quot;@&quot; &quot;"/>
    <numFmt numFmtId="166" formatCode="&quot; &quot;&quot;$&quot;#,##0.00&quot; &quot;;&quot; &quot;&quot;$&quot;&quot;(&quot;#,##0.00&quot;)&quot;;&quot; &quot;&quot;$&quot;&quot;-&quot;00&quot; &quot;;&quot; &quot;@&quot; &quot;"/>
    <numFmt numFmtId="167" formatCode="[$$-440A]#,##0.00"/>
    <numFmt numFmtId="168" formatCode="#,##0.000"/>
    <numFmt numFmtId="169" formatCode="&quot;$&quot;#,##0.00"/>
    <numFmt numFmtId="170" formatCode="&quot;$&quot;#,##0.00;[Red]\-&quot;$&quot;#,##0.00"/>
    <numFmt numFmtId="171" formatCode="_-[$$-409]* #,##0.00_ ;_-[$$-409]* \-#,##0.00\ ;_-[$$-409]* &quot;-&quot;??_ ;_-@_ "/>
    <numFmt numFmtId="172" formatCode="_([$$-409]* #,##0.00_);_([$$-409]* \(#,##0.00\);_([$$-409]* &quot;-&quot;??_);_(@_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rgb="FFFFFFFF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4"/>
      <color theme="2"/>
      <name val="Arial"/>
      <family val="2"/>
    </font>
    <font>
      <b/>
      <sz val="14"/>
      <color theme="2"/>
      <name val="Calibri"/>
      <family val="2"/>
    </font>
    <font>
      <b/>
      <sz val="10"/>
      <name val="Arial"/>
      <family val="2"/>
    </font>
    <font>
      <b/>
      <sz val="12"/>
      <color theme="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Comic Sans MS"/>
      <family val="4"/>
    </font>
    <font>
      <b/>
      <sz val="22"/>
      <color rgb="FF000000"/>
      <name val="Comic Sans MS"/>
      <family val="4"/>
    </font>
    <font>
      <b/>
      <sz val="16"/>
      <color rgb="FF000000"/>
      <name val="Comic Sans MS"/>
      <family val="4"/>
    </font>
    <font>
      <b/>
      <sz val="12"/>
      <color rgb="FF000000"/>
      <name val="Arial"/>
      <family val="2"/>
    </font>
    <font>
      <sz val="12"/>
      <name val="Arial"/>
      <family val="2"/>
    </font>
    <font>
      <sz val="20"/>
      <name val="Trebuchet MS"/>
      <family val="2"/>
    </font>
    <font>
      <sz val="20"/>
      <color indexed="10"/>
      <name val="Trebuchet MS"/>
      <family val="2"/>
    </font>
    <font>
      <b/>
      <sz val="20"/>
      <name val="Trebuchet MS"/>
      <family val="2"/>
    </font>
    <font>
      <sz val="20"/>
      <name val="Arial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omic Sans MS"/>
      <family val="4"/>
    </font>
    <font>
      <sz val="16"/>
      <color rgb="FF000000"/>
      <name val="Arial"/>
      <family val="2"/>
    </font>
    <font>
      <sz val="16"/>
      <color rgb="FF000000"/>
      <name val="Comic Sans MS"/>
      <family val="4"/>
    </font>
    <font>
      <b/>
      <sz val="16"/>
      <color rgb="FFFFFFFF"/>
      <name val="Comic Sans MS"/>
      <family val="4"/>
    </font>
    <font>
      <b/>
      <sz val="14"/>
      <color rgb="FF000000"/>
      <name val="Comic Sans MS"/>
      <family val="4"/>
    </font>
    <font>
      <sz val="14"/>
      <color rgb="FF000000"/>
      <name val="Comic Sans MS"/>
      <family val="4"/>
    </font>
    <font>
      <b/>
      <sz val="18"/>
      <name val="Comic Sans MS"/>
      <family val="4"/>
    </font>
    <font>
      <i/>
      <sz val="18"/>
      <name val="Comic Sans MS"/>
      <family val="4"/>
    </font>
    <font>
      <i/>
      <sz val="18"/>
      <color rgb="FF000000"/>
      <name val="Comic Sans MS"/>
      <family val="4"/>
    </font>
    <font>
      <i/>
      <sz val="16"/>
      <color rgb="FF000000"/>
      <name val="Comic Sans MS"/>
      <family val="4"/>
    </font>
    <font>
      <b/>
      <sz val="18"/>
      <name val="Trebuchet MS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b/>
      <sz val="26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FF"/>
      <name val="Arial"/>
      <family val="2"/>
    </font>
    <font>
      <sz val="18"/>
      <color rgb="FF993366"/>
      <name val="Arial"/>
      <family val="2"/>
    </font>
    <font>
      <sz val="18"/>
      <color rgb="FF000000"/>
      <name val="Arial"/>
      <family val="2"/>
    </font>
    <font>
      <b/>
      <sz val="18"/>
      <color rgb="FFFF00FF"/>
      <name val="Arial"/>
      <family val="2"/>
    </font>
    <font>
      <sz val="18"/>
      <color rgb="FF80008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color theme="3" tint="0.3999755851924192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2"/>
      <name val="Trebuchet MS"/>
      <family val="2"/>
    </font>
    <font>
      <b/>
      <sz val="20"/>
      <color rgb="FF000000"/>
      <name val="Comic Sans MS"/>
      <family val="4"/>
    </font>
    <font>
      <sz val="18"/>
      <name val="Trebuchet MS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sz val="10"/>
      <color indexed="57"/>
      <name val="Trebuchet MS"/>
      <family val="2"/>
    </font>
    <font>
      <i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</font>
    <font>
      <u val="singleAccounting"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Arial Unicode MS"/>
      <family val="2"/>
    </font>
    <font>
      <sz val="14"/>
      <name val="Arial Unicode MS"/>
      <family val="2"/>
    </font>
    <font>
      <sz val="14"/>
      <name val="Cambria"/>
      <family val="1"/>
      <scheme val="major"/>
    </font>
    <font>
      <sz val="16"/>
      <name val="Arial Unicode MS"/>
      <family val="2"/>
    </font>
    <font>
      <sz val="13"/>
      <name val="Cambria"/>
      <family val="1"/>
      <scheme val="major"/>
    </font>
    <font>
      <sz val="8"/>
      <name val="Arial Unicode MS"/>
      <family val="2"/>
    </font>
    <font>
      <sz val="12"/>
      <name val="Cambria"/>
      <family val="1"/>
      <scheme val="major"/>
    </font>
    <font>
      <sz val="20"/>
      <name val="Arial Narrow"/>
      <family val="2"/>
    </font>
    <font>
      <sz val="14"/>
      <name val="CityDLig"/>
      <family val="1"/>
    </font>
    <font>
      <sz val="12"/>
      <name val="CityDLig"/>
      <family val="1"/>
    </font>
    <font>
      <b/>
      <sz val="14"/>
      <color theme="1"/>
      <name val="Calibri"/>
      <family val="2"/>
    </font>
    <font>
      <b/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6" tint="-0.249977111117893"/>
        <bgColor rgb="FF000000"/>
      </patternFill>
    </fill>
    <fill>
      <patternFill patternType="solid">
        <fgColor theme="6" tint="0.59999389629810485"/>
        <bgColor rgb="FFB7DEE8"/>
      </patternFill>
    </fill>
    <fill>
      <patternFill patternType="solid">
        <fgColor theme="6" tint="0.59999389629810485"/>
        <bgColor rgb="FFDCE6F1"/>
      </patternFill>
    </fill>
    <fill>
      <patternFill patternType="solid">
        <fgColor theme="6" tint="0.59999389629810485"/>
        <bgColor rgb="FFDAEEF3"/>
      </patternFill>
    </fill>
    <fill>
      <patternFill patternType="solid">
        <fgColor theme="6" tint="0.79998168889431442"/>
        <bgColor rgb="FFDAEEF3"/>
      </patternFill>
    </fill>
    <fill>
      <patternFill patternType="solid">
        <fgColor theme="6" tint="-0.249977111117893"/>
        <bgColor rgb="FFDA9694"/>
      </patternFill>
    </fill>
    <fill>
      <patternFill patternType="solid">
        <fgColor theme="6" tint="-0.249977111117893"/>
        <bgColor rgb="FFB7DEE8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gray125">
        <bgColor theme="2" tint="-0.249977111117893"/>
      </patternFill>
    </fill>
    <fill>
      <patternFill patternType="solid">
        <fgColor indexed="65"/>
        <bgColor indexed="22"/>
      </patternFill>
    </fill>
    <fill>
      <patternFill patternType="gray125">
        <bgColor indexed="4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rgb="FFB8CCE4"/>
      </patternFill>
    </fill>
    <fill>
      <patternFill patternType="solid">
        <fgColor theme="3" tint="0.59999389629810485"/>
        <bgColor rgb="FF8DB4E2"/>
      </patternFill>
    </fill>
    <fill>
      <patternFill patternType="solid">
        <fgColor theme="3" tint="0.59999389629810485"/>
        <bgColor rgb="FFC5D9F1"/>
      </patternFill>
    </fill>
    <fill>
      <patternFill patternType="solid">
        <fgColor theme="3" tint="0.59999389629810485"/>
        <bgColor indexed="64"/>
      </patternFill>
    </fill>
    <fill>
      <patternFill patternType="lightTrellis">
        <fgColor indexed="22"/>
        <bgColor theme="3" tint="0.59999389629810485"/>
      </patternFill>
    </fill>
    <fill>
      <patternFill patternType="gray125">
        <fgColor indexed="22"/>
        <bgColor theme="3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44" fontId="5" fillId="0" borderId="3" xfId="1" applyFont="1" applyBorder="1"/>
    <xf numFmtId="0" fontId="5" fillId="0" borderId="3" xfId="0" applyFont="1" applyBorder="1"/>
    <xf numFmtId="44" fontId="7" fillId="0" borderId="3" xfId="1" applyFont="1" applyBorder="1"/>
    <xf numFmtId="44" fontId="0" fillId="0" borderId="0" xfId="1" applyFont="1"/>
    <xf numFmtId="44" fontId="5" fillId="0" borderId="0" xfId="1" applyFont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5" xfId="0" applyFont="1" applyFill="1" applyBorder="1" applyAlignment="1">
      <alignment horizontal="center"/>
    </xf>
    <xf numFmtId="44" fontId="5" fillId="0" borderId="5" xfId="1" applyFont="1" applyBorder="1"/>
    <xf numFmtId="0" fontId="3" fillId="0" borderId="0" xfId="0" applyFont="1" applyFill="1" applyBorder="1"/>
    <xf numFmtId="0" fontId="4" fillId="0" borderId="0" xfId="0" applyFont="1" applyFill="1" applyBorder="1"/>
    <xf numFmtId="44" fontId="7" fillId="0" borderId="0" xfId="1" applyFont="1" applyBorder="1"/>
    <xf numFmtId="44" fontId="5" fillId="0" borderId="0" xfId="1" applyFont="1" applyBorder="1"/>
    <xf numFmtId="44" fontId="7" fillId="0" borderId="5" xfId="1" applyFont="1" applyBorder="1"/>
    <xf numFmtId="44" fontId="9" fillId="0" borderId="0" xfId="0" applyNumberFormat="1" applyFont="1"/>
    <xf numFmtId="0" fontId="6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2" fillId="0" borderId="2" xfId="0" applyFont="1" applyFill="1" applyBorder="1" applyAlignment="1">
      <alignment wrapText="1"/>
    </xf>
    <xf numFmtId="44" fontId="7" fillId="0" borderId="0" xfId="1" applyFont="1"/>
    <xf numFmtId="44" fontId="0" fillId="0" borderId="0" xfId="0" applyNumberFormat="1"/>
    <xf numFmtId="0" fontId="2" fillId="0" borderId="0" xfId="0" applyFont="1" applyFill="1" applyBorder="1"/>
    <xf numFmtId="0" fontId="12" fillId="0" borderId="2" xfId="0" applyFont="1" applyFill="1" applyBorder="1" applyAlignment="1">
      <alignment wrapText="1"/>
    </xf>
    <xf numFmtId="44" fontId="5" fillId="0" borderId="0" xfId="0" applyNumberFormat="1" applyFont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4" fontId="2" fillId="0" borderId="3" xfId="3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3" fillId="0" borderId="0" xfId="0" applyFont="1" applyFill="1"/>
    <xf numFmtId="165" fontId="13" fillId="0" borderId="0" xfId="0" applyNumberFormat="1" applyFont="1" applyFill="1"/>
    <xf numFmtId="0" fontId="13" fillId="0" borderId="0" xfId="0" applyFont="1"/>
    <xf numFmtId="165" fontId="13" fillId="0" borderId="0" xfId="4" applyFont="1"/>
    <xf numFmtId="165" fontId="13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16" fillId="2" borderId="8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/>
    <xf numFmtId="44" fontId="2" fillId="4" borderId="8" xfId="1" applyFont="1" applyFill="1" applyBorder="1"/>
    <xf numFmtId="44" fontId="2" fillId="5" borderId="12" xfId="1" applyFont="1" applyFill="1" applyBorder="1"/>
    <xf numFmtId="44" fontId="2" fillId="5" borderId="8" xfId="1" applyFont="1" applyFill="1" applyBorder="1"/>
    <xf numFmtId="0" fontId="2" fillId="3" borderId="11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2" borderId="8" xfId="0" applyFont="1" applyFill="1" applyBorder="1"/>
    <xf numFmtId="0" fontId="4" fillId="2" borderId="8" xfId="0" applyFont="1" applyFill="1" applyBorder="1"/>
    <xf numFmtId="165" fontId="16" fillId="7" borderId="8" xfId="4" applyFont="1" applyFill="1" applyBorder="1"/>
    <xf numFmtId="44" fontId="16" fillId="7" borderId="8" xfId="1" applyFont="1" applyFill="1" applyBorder="1"/>
    <xf numFmtId="44" fontId="16" fillId="7" borderId="0" xfId="1" applyFont="1" applyFill="1"/>
    <xf numFmtId="0" fontId="16" fillId="8" borderId="14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3" fillId="6" borderId="17" xfId="0" applyFont="1" applyFill="1" applyBorder="1"/>
    <xf numFmtId="0" fontId="13" fillId="6" borderId="8" xfId="0" applyFont="1" applyFill="1" applyBorder="1" applyAlignment="1">
      <alignment horizontal="center"/>
    </xf>
    <xf numFmtId="44" fontId="13" fillId="6" borderId="8" xfId="1" applyFont="1" applyFill="1" applyBorder="1"/>
    <xf numFmtId="44" fontId="13" fillId="6" borderId="18" xfId="1" applyFont="1" applyFill="1" applyBorder="1"/>
    <xf numFmtId="0" fontId="13" fillId="6" borderId="19" xfId="0" applyFont="1" applyFill="1" applyBorder="1"/>
    <xf numFmtId="44" fontId="13" fillId="6" borderId="11" xfId="1" applyFont="1" applyFill="1" applyBorder="1"/>
    <xf numFmtId="0" fontId="13" fillId="6" borderId="20" xfId="0" applyFont="1" applyFill="1" applyBorder="1"/>
    <xf numFmtId="0" fontId="13" fillId="6" borderId="21" xfId="0" applyFont="1" applyFill="1" applyBorder="1"/>
    <xf numFmtId="0" fontId="8" fillId="0" borderId="6" xfId="0" applyFont="1" applyBorder="1" applyAlignment="1"/>
    <xf numFmtId="10" fontId="18" fillId="0" borderId="0" xfId="2" applyNumberFormat="1" applyFont="1"/>
    <xf numFmtId="10" fontId="19" fillId="2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10" fontId="24" fillId="0" borderId="8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/>
    </xf>
    <xf numFmtId="0" fontId="20" fillId="0" borderId="8" xfId="0" applyFont="1" applyFill="1" applyBorder="1"/>
    <xf numFmtId="49" fontId="20" fillId="0" borderId="8" xfId="0" applyNumberFormat="1" applyFont="1" applyFill="1" applyBorder="1" applyAlignment="1">
      <alignment horizontal="center"/>
    </xf>
    <xf numFmtId="44" fontId="20" fillId="0" borderId="8" xfId="1" applyFont="1" applyFill="1" applyBorder="1" applyAlignment="1">
      <alignment horizontal="right"/>
    </xf>
    <xf numFmtId="44" fontId="20" fillId="0" borderId="8" xfId="1" applyFont="1" applyBorder="1" applyAlignment="1">
      <alignment horizontal="right"/>
    </xf>
    <xf numFmtId="44" fontId="20" fillId="0" borderId="8" xfId="1" applyFont="1" applyBorder="1"/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24" fillId="0" borderId="8" xfId="0" applyFont="1" applyBorder="1"/>
    <xf numFmtId="44" fontId="24" fillId="0" borderId="8" xfId="1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44" fontId="24" fillId="0" borderId="8" xfId="1" applyFont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5" fillId="0" borderId="25" xfId="0" applyFont="1" applyBorder="1"/>
    <xf numFmtId="0" fontId="26" fillId="9" borderId="0" xfId="0" applyFont="1" applyFill="1"/>
    <xf numFmtId="0" fontId="27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8" fillId="9" borderId="0" xfId="0" applyFont="1" applyFill="1" applyAlignment="1">
      <alignment horizontal="right"/>
    </xf>
    <xf numFmtId="0" fontId="25" fillId="9" borderId="3" xfId="0" applyFont="1" applyFill="1" applyBorder="1" applyAlignment="1">
      <alignment horizontal="center"/>
    </xf>
    <xf numFmtId="49" fontId="32" fillId="9" borderId="3" xfId="0" applyNumberFormat="1" applyFont="1" applyFill="1" applyBorder="1" applyAlignment="1">
      <alignment horizontal="center"/>
    </xf>
    <xf numFmtId="0" fontId="32" fillId="9" borderId="3" xfId="0" applyFont="1" applyFill="1" applyBorder="1" applyAlignment="1">
      <alignment horizontal="left"/>
    </xf>
    <xf numFmtId="44" fontId="32" fillId="9" borderId="3" xfId="1" applyNumberFormat="1" applyFont="1" applyFill="1" applyBorder="1" applyAlignment="1">
      <alignment horizontal="right"/>
    </xf>
    <xf numFmtId="0" fontId="33" fillId="0" borderId="3" xfId="0" applyFont="1" applyBorder="1"/>
    <xf numFmtId="44" fontId="33" fillId="0" borderId="3" xfId="1" applyFont="1" applyBorder="1"/>
    <xf numFmtId="0" fontId="32" fillId="0" borderId="3" xfId="0" applyFont="1" applyFill="1" applyBorder="1" applyAlignment="1">
      <alignment horizontal="center" vertical="center" wrapText="1"/>
    </xf>
    <xf numFmtId="44" fontId="2" fillId="0" borderId="3" xfId="1" applyFont="1" applyBorder="1" applyAlignment="1">
      <alignment horizontal="right" wrapText="1"/>
    </xf>
    <xf numFmtId="0" fontId="0" fillId="0" borderId="3" xfId="0" applyBorder="1"/>
    <xf numFmtId="0" fontId="34" fillId="10" borderId="3" xfId="0" applyFont="1" applyFill="1" applyBorder="1" applyAlignment="1">
      <alignment horizontal="center"/>
    </xf>
    <xf numFmtId="0" fontId="35" fillId="9" borderId="0" xfId="0" applyFont="1" applyFill="1"/>
    <xf numFmtId="0" fontId="36" fillId="9" borderId="0" xfId="0" applyFont="1" applyFill="1" applyAlignment="1">
      <alignment horizontal="center"/>
    </xf>
    <xf numFmtId="0" fontId="37" fillId="9" borderId="0" xfId="0" applyFont="1" applyFill="1" applyAlignment="1">
      <alignment horizontal="center"/>
    </xf>
    <xf numFmtId="0" fontId="31" fillId="9" borderId="0" xfId="0" applyFont="1" applyFill="1" applyAlignment="1">
      <alignment horizontal="right"/>
    </xf>
    <xf numFmtId="0" fontId="25" fillId="9" borderId="5" xfId="0" applyFont="1" applyFill="1" applyBorder="1" applyAlignment="1">
      <alignment horizontal="center"/>
    </xf>
    <xf numFmtId="49" fontId="32" fillId="9" borderId="5" xfId="0" applyNumberFormat="1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/>
    </xf>
    <xf numFmtId="44" fontId="2" fillId="0" borderId="9" xfId="1" applyFont="1" applyBorder="1" applyAlignment="1">
      <alignment horizontal="right" wrapText="1"/>
    </xf>
    <xf numFmtId="0" fontId="32" fillId="11" borderId="3" xfId="0" applyFont="1" applyFill="1" applyBorder="1" applyAlignment="1">
      <alignment horizontal="left" vertical="center"/>
    </xf>
    <xf numFmtId="0" fontId="25" fillId="0" borderId="0" xfId="0" applyFont="1" applyBorder="1"/>
    <xf numFmtId="0" fontId="26" fillId="9" borderId="0" xfId="0" applyFont="1" applyFill="1" applyAlignment="1">
      <alignment horizontal="center"/>
    </xf>
    <xf numFmtId="44" fontId="43" fillId="0" borderId="0" xfId="0" applyNumberFormat="1" applyFont="1"/>
    <xf numFmtId="44" fontId="44" fillId="0" borderId="0" xfId="0" applyNumberFormat="1" applyFont="1"/>
    <xf numFmtId="44" fontId="44" fillId="0" borderId="0" xfId="1" applyFont="1"/>
    <xf numFmtId="0" fontId="48" fillId="0" borderId="55" xfId="0" applyFont="1" applyBorder="1"/>
    <xf numFmtId="0" fontId="23" fillId="0" borderId="22" xfId="0" applyFont="1" applyBorder="1"/>
    <xf numFmtId="167" fontId="23" fillId="0" borderId="22" xfId="1" applyNumberFormat="1" applyFont="1" applyBorder="1"/>
    <xf numFmtId="0" fontId="48" fillId="0" borderId="22" xfId="0" applyFont="1" applyBorder="1"/>
    <xf numFmtId="167" fontId="48" fillId="0" borderId="22" xfId="1" applyNumberFormat="1" applyFont="1" applyBorder="1"/>
    <xf numFmtId="0" fontId="49" fillId="12" borderId="53" xfId="0" applyFont="1" applyFill="1" applyBorder="1" applyAlignment="1">
      <alignment horizontal="center"/>
    </xf>
    <xf numFmtId="167" fontId="49" fillId="12" borderId="53" xfId="1" applyNumberFormat="1" applyFont="1" applyFill="1" applyBorder="1"/>
    <xf numFmtId="0" fontId="49" fillId="12" borderId="0" xfId="0" applyFont="1" applyFill="1" applyAlignment="1">
      <alignment horizontal="center"/>
    </xf>
    <xf numFmtId="167" fontId="49" fillId="12" borderId="0" xfId="1" applyNumberFormat="1" applyFont="1" applyFill="1"/>
    <xf numFmtId="44" fontId="23" fillId="0" borderId="22" xfId="1" applyFont="1" applyBorder="1"/>
    <xf numFmtId="0" fontId="48" fillId="0" borderId="23" xfId="0" applyFont="1" applyBorder="1"/>
    <xf numFmtId="167" fontId="48" fillId="0" borderId="23" xfId="1" applyNumberFormat="1" applyFont="1" applyBorder="1"/>
    <xf numFmtId="49" fontId="50" fillId="0" borderId="22" xfId="0" applyNumberFormat="1" applyFont="1" applyBorder="1" applyAlignment="1">
      <alignment horizontal="center"/>
    </xf>
    <xf numFmtId="0" fontId="51" fillId="0" borderId="0" xfId="0" applyFont="1"/>
    <xf numFmtId="49" fontId="50" fillId="0" borderId="0" xfId="0" applyNumberFormat="1" applyFont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0" fillId="0" borderId="22" xfId="0" applyFont="1" applyBorder="1"/>
    <xf numFmtId="0" fontId="50" fillId="0" borderId="22" xfId="0" applyFont="1" applyBorder="1" applyAlignment="1">
      <alignment wrapText="1"/>
    </xf>
    <xf numFmtId="0" fontId="51" fillId="0" borderId="23" xfId="0" applyFont="1" applyBorder="1" applyAlignment="1">
      <alignment horizontal="center"/>
    </xf>
    <xf numFmtId="0" fontId="51" fillId="0" borderId="23" xfId="0" applyFont="1" applyBorder="1"/>
    <xf numFmtId="0" fontId="50" fillId="0" borderId="0" xfId="0" applyFont="1" applyAlignment="1">
      <alignment horizontal="center"/>
    </xf>
    <xf numFmtId="165" fontId="50" fillId="0" borderId="0" xfId="0" applyNumberFormat="1" applyFont="1"/>
    <xf numFmtId="0" fontId="50" fillId="0" borderId="52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0" fillId="0" borderId="23" xfId="0" applyFont="1" applyBorder="1"/>
    <xf numFmtId="44" fontId="11" fillId="13" borderId="3" xfId="1" applyNumberFormat="1" applyFont="1" applyFill="1" applyBorder="1" applyAlignment="1">
      <alignment horizontal="right"/>
    </xf>
    <xf numFmtId="0" fontId="31" fillId="14" borderId="30" xfId="0" applyFont="1" applyFill="1" applyBorder="1" applyAlignment="1">
      <alignment horizontal="center" vertical="center" textRotation="90" wrapText="1"/>
    </xf>
    <xf numFmtId="0" fontId="31" fillId="14" borderId="31" xfId="0" applyFont="1" applyFill="1" applyBorder="1" applyAlignment="1">
      <alignment horizontal="center" vertical="center" textRotation="90" wrapText="1"/>
    </xf>
    <xf numFmtId="0" fontId="31" fillId="14" borderId="32" xfId="0" applyFont="1" applyFill="1" applyBorder="1" applyAlignment="1">
      <alignment horizontal="center" vertical="center" textRotation="90" wrapText="1"/>
    </xf>
    <xf numFmtId="0" fontId="31" fillId="14" borderId="33" xfId="0" applyFont="1" applyFill="1" applyBorder="1" applyAlignment="1">
      <alignment horizontal="center" vertical="center" textRotation="90" wrapText="1"/>
    </xf>
    <xf numFmtId="0" fontId="31" fillId="14" borderId="3" xfId="0" applyFont="1" applyFill="1" applyBorder="1" applyAlignment="1">
      <alignment horizontal="center" vertical="center" textRotation="90" wrapText="1"/>
    </xf>
    <xf numFmtId="0" fontId="31" fillId="14" borderId="3" xfId="0" applyFont="1" applyFill="1" applyBorder="1" applyAlignment="1">
      <alignment horizontal="center" vertical="center" wrapText="1"/>
    </xf>
    <xf numFmtId="0" fontId="31" fillId="14" borderId="3" xfId="0" applyFont="1" applyFill="1" applyBorder="1" applyAlignment="1" applyProtection="1">
      <alignment horizontal="center" vertical="center" textRotation="90" wrapText="1"/>
      <protection locked="0" hidden="1"/>
    </xf>
    <xf numFmtId="0" fontId="42" fillId="0" borderId="0" xfId="0" applyFont="1"/>
    <xf numFmtId="0" fontId="40" fillId="14" borderId="44" xfId="0" applyFont="1" applyFill="1" applyBorder="1"/>
    <xf numFmtId="49" fontId="41" fillId="14" borderId="45" xfId="0" applyNumberFormat="1" applyFont="1" applyFill="1" applyBorder="1" applyAlignment="1">
      <alignment horizontal="center"/>
    </xf>
    <xf numFmtId="49" fontId="41" fillId="14" borderId="46" xfId="0" applyNumberFormat="1" applyFont="1" applyFill="1" applyBorder="1" applyAlignment="1">
      <alignment horizontal="center"/>
    </xf>
    <xf numFmtId="0" fontId="57" fillId="14" borderId="47" xfId="0" applyFont="1" applyFill="1" applyBorder="1" applyAlignment="1">
      <alignment horizontal="center"/>
    </xf>
    <xf numFmtId="44" fontId="57" fillId="14" borderId="48" xfId="0" applyNumberFormat="1" applyFont="1" applyFill="1" applyBorder="1" applyAlignment="1">
      <alignment horizontal="center"/>
    </xf>
    <xf numFmtId="0" fontId="0" fillId="13" borderId="3" xfId="0" applyFill="1" applyBorder="1"/>
    <xf numFmtId="0" fontId="33" fillId="13" borderId="3" xfId="0" applyFont="1" applyFill="1" applyBorder="1"/>
    <xf numFmtId="0" fontId="6" fillId="13" borderId="3" xfId="0" applyFont="1" applyFill="1" applyBorder="1"/>
    <xf numFmtId="0" fontId="59" fillId="13" borderId="3" xfId="0" applyFont="1" applyFill="1" applyBorder="1"/>
    <xf numFmtId="0" fontId="57" fillId="14" borderId="3" xfId="0" applyFont="1" applyFill="1" applyBorder="1" applyAlignment="1">
      <alignment horizontal="center"/>
    </xf>
    <xf numFmtId="44" fontId="60" fillId="13" borderId="3" xfId="1" applyNumberFormat="1" applyFont="1" applyFill="1" applyBorder="1" applyAlignment="1">
      <alignment horizontal="right"/>
    </xf>
    <xf numFmtId="49" fontId="65" fillId="0" borderId="49" xfId="0" applyNumberFormat="1" applyFont="1" applyBorder="1" applyAlignment="1">
      <alignment horizontal="center"/>
    </xf>
    <xf numFmtId="49" fontId="65" fillId="0" borderId="55" xfId="0" applyNumberFormat="1" applyFont="1" applyBorder="1"/>
    <xf numFmtId="0" fontId="60" fillId="0" borderId="55" xfId="0" applyFont="1" applyBorder="1" applyAlignment="1">
      <alignment horizontal="center"/>
    </xf>
    <xf numFmtId="43" fontId="65" fillId="0" borderId="51" xfId="5" applyFont="1" applyBorder="1" applyAlignment="1">
      <alignment horizontal="right"/>
    </xf>
    <xf numFmtId="43" fontId="65" fillId="0" borderId="55" xfId="5" applyFont="1" applyBorder="1" applyAlignment="1">
      <alignment horizontal="right"/>
    </xf>
    <xf numFmtId="44" fontId="62" fillId="0" borderId="55" xfId="1" applyFont="1" applyBorder="1" applyAlignment="1">
      <alignment horizontal="right"/>
    </xf>
    <xf numFmtId="49" fontId="62" fillId="0" borderId="3" xfId="0" applyNumberFormat="1" applyFont="1" applyBorder="1" applyAlignment="1">
      <alignment horizontal="center"/>
    </xf>
    <xf numFmtId="49" fontId="66" fillId="0" borderId="3" xfId="0" applyNumberFormat="1" applyFont="1" applyBorder="1" applyAlignment="1">
      <alignment horizontal="center"/>
    </xf>
    <xf numFmtId="0" fontId="60" fillId="0" borderId="3" xfId="0" applyFont="1" applyBorder="1" applyAlignment="1">
      <alignment horizontal="center" wrapText="1"/>
    </xf>
    <xf numFmtId="43" fontId="67" fillId="0" borderId="3" xfId="5" applyFont="1" applyBorder="1" applyAlignment="1">
      <alignment horizontal="right"/>
    </xf>
    <xf numFmtId="44" fontId="68" fillId="0" borderId="3" xfId="1" applyFont="1" applyBorder="1" applyAlignment="1">
      <alignment horizontal="right"/>
    </xf>
    <xf numFmtId="43" fontId="67" fillId="0" borderId="54" xfId="5" applyFont="1" applyBorder="1" applyAlignment="1">
      <alignment horizontal="right"/>
    </xf>
    <xf numFmtId="49" fontId="67" fillId="0" borderId="69" xfId="0" applyNumberFormat="1" applyFont="1" applyBorder="1"/>
    <xf numFmtId="49" fontId="62" fillId="0" borderId="69" xfId="0" applyNumberFormat="1" applyFont="1" applyBorder="1" applyAlignment="1">
      <alignment horizontal="center"/>
    </xf>
    <xf numFmtId="49" fontId="67" fillId="0" borderId="69" xfId="0" applyNumberFormat="1" applyFont="1" applyBorder="1" applyAlignment="1">
      <alignment horizontal="center"/>
    </xf>
    <xf numFmtId="0" fontId="47" fillId="0" borderId="69" xfId="0" applyFont="1" applyBorder="1" applyAlignment="1">
      <alignment wrapText="1"/>
    </xf>
    <xf numFmtId="44" fontId="67" fillId="0" borderId="69" xfId="1" applyFont="1" applyBorder="1" applyAlignment="1">
      <alignment horizontal="right"/>
    </xf>
    <xf numFmtId="43" fontId="67" fillId="0" borderId="69" xfId="5" applyFont="1" applyBorder="1" applyAlignment="1">
      <alignment horizontal="right"/>
    </xf>
    <xf numFmtId="49" fontId="69" fillId="0" borderId="3" xfId="0" applyNumberFormat="1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43" fontId="69" fillId="0" borderId="3" xfId="5" applyFont="1" applyBorder="1" applyAlignment="1">
      <alignment horizontal="right"/>
    </xf>
    <xf numFmtId="0" fontId="62" fillId="0" borderId="3" xfId="0" applyFont="1" applyBorder="1" applyAlignment="1">
      <alignment horizontal="center"/>
    </xf>
    <xf numFmtId="49" fontId="62" fillId="0" borderId="4" xfId="0" applyNumberFormat="1" applyFont="1" applyBorder="1" applyAlignment="1">
      <alignment horizontal="center"/>
    </xf>
    <xf numFmtId="49" fontId="67" fillId="0" borderId="3" xfId="0" applyNumberFormat="1" applyFont="1" applyBorder="1" applyAlignment="1">
      <alignment horizontal="center"/>
    </xf>
    <xf numFmtId="0" fontId="70" fillId="0" borderId="40" xfId="0" applyFont="1" applyBorder="1" applyAlignment="1">
      <alignment horizontal="center" wrapText="1"/>
    </xf>
    <xf numFmtId="43" fontId="71" fillId="0" borderId="3" xfId="5" applyFont="1" applyBorder="1" applyAlignment="1">
      <alignment horizontal="right"/>
    </xf>
    <xf numFmtId="0" fontId="67" fillId="0" borderId="22" xfId="0" applyFont="1" applyBorder="1" applyAlignment="1">
      <alignment horizontal="center"/>
    </xf>
    <xf numFmtId="0" fontId="47" fillId="0" borderId="54" xfId="0" applyFont="1" applyBorder="1" applyAlignment="1">
      <alignment wrapText="1"/>
    </xf>
    <xf numFmtId="44" fontId="67" fillId="0" borderId="54" xfId="1" applyFont="1" applyBorder="1" applyAlignment="1">
      <alignment horizontal="right"/>
    </xf>
    <xf numFmtId="43" fontId="67" fillId="0" borderId="22" xfId="5" applyFont="1" applyBorder="1" applyAlignment="1">
      <alignment horizontal="right"/>
    </xf>
    <xf numFmtId="0" fontId="67" fillId="0" borderId="3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47" fillId="0" borderId="3" xfId="0" applyFont="1" applyBorder="1"/>
    <xf numFmtId="44" fontId="67" fillId="0" borderId="3" xfId="1" applyFont="1" applyBorder="1" applyAlignment="1">
      <alignment horizontal="right"/>
    </xf>
    <xf numFmtId="0" fontId="72" fillId="0" borderId="3" xfId="0" applyFont="1" applyBorder="1" applyAlignment="1">
      <alignment horizontal="center"/>
    </xf>
    <xf numFmtId="44" fontId="67" fillId="0" borderId="3" xfId="1" applyFont="1" applyBorder="1"/>
    <xf numFmtId="0" fontId="67" fillId="0" borderId="3" xfId="0" applyFont="1" applyBorder="1"/>
    <xf numFmtId="0" fontId="64" fillId="0" borderId="3" xfId="0" applyFont="1" applyBorder="1" applyAlignment="1">
      <alignment horizontal="center"/>
    </xf>
    <xf numFmtId="0" fontId="64" fillId="0" borderId="3" xfId="0" applyFont="1" applyBorder="1"/>
    <xf numFmtId="44" fontId="67" fillId="0" borderId="4" xfId="1" applyFont="1" applyBorder="1"/>
    <xf numFmtId="43" fontId="67" fillId="0" borderId="40" xfId="5" applyFont="1" applyBorder="1" applyAlignment="1">
      <alignment horizontal="right"/>
    </xf>
    <xf numFmtId="0" fontId="62" fillId="0" borderId="61" xfId="0" applyFont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67" fillId="0" borderId="9" xfId="0" applyNumberFormat="1" applyFont="1" applyBorder="1" applyAlignment="1">
      <alignment horizontal="center"/>
    </xf>
    <xf numFmtId="0" fontId="47" fillId="0" borderId="9" xfId="0" applyFont="1" applyBorder="1"/>
    <xf numFmtId="0" fontId="0" fillId="0" borderId="69" xfId="0" applyBorder="1"/>
    <xf numFmtId="43" fontId="15" fillId="0" borderId="70" xfId="5" applyFont="1" applyBorder="1" applyAlignment="1">
      <alignment horizontal="right"/>
    </xf>
    <xf numFmtId="0" fontId="62" fillId="0" borderId="52" xfId="0" applyFont="1" applyBorder="1" applyAlignment="1">
      <alignment horizontal="center"/>
    </xf>
    <xf numFmtId="49" fontId="15" fillId="0" borderId="3" xfId="0" applyNumberFormat="1" applyFont="1" applyBorder="1"/>
    <xf numFmtId="43" fontId="15" fillId="0" borderId="3" xfId="5" applyFont="1" applyBorder="1" applyAlignment="1">
      <alignment horizontal="right"/>
    </xf>
    <xf numFmtId="0" fontId="47" fillId="0" borderId="3" xfId="0" applyFont="1" applyBorder="1" applyAlignment="1">
      <alignment wrapText="1"/>
    </xf>
    <xf numFmtId="44" fontId="67" fillId="0" borderId="10" xfId="1" applyFont="1" applyBorder="1" applyAlignment="1">
      <alignment horizontal="right"/>
    </xf>
    <xf numFmtId="49" fontId="18" fillId="9" borderId="36" xfId="0" applyNumberFormat="1" applyFont="1" applyFill="1" applyBorder="1" applyAlignment="1">
      <alignment horizontal="center"/>
    </xf>
    <xf numFmtId="0" fontId="73" fillId="9" borderId="36" xfId="0" applyFont="1" applyFill="1" applyBorder="1" applyAlignment="1">
      <alignment horizontal="left"/>
    </xf>
    <xf numFmtId="49" fontId="18" fillId="9" borderId="63" xfId="0" applyNumberFormat="1" applyFont="1" applyFill="1" applyBorder="1" applyAlignment="1">
      <alignment horizontal="center"/>
    </xf>
    <xf numFmtId="0" fontId="73" fillId="9" borderId="63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 vertical="center" wrapText="1"/>
    </xf>
    <xf numFmtId="0" fontId="73" fillId="9" borderId="38" xfId="0" applyFont="1" applyFill="1" applyBorder="1" applyAlignment="1">
      <alignment horizontal="left"/>
    </xf>
    <xf numFmtId="49" fontId="18" fillId="9" borderId="38" xfId="0" applyNumberFormat="1" applyFont="1" applyFill="1" applyBorder="1" applyAlignment="1">
      <alignment horizontal="center"/>
    </xf>
    <xf numFmtId="49" fontId="18" fillId="9" borderId="42" xfId="0" applyNumberFormat="1" applyFont="1" applyFill="1" applyBorder="1" applyAlignment="1">
      <alignment horizontal="center"/>
    </xf>
    <xf numFmtId="0" fontId="73" fillId="9" borderId="42" xfId="0" applyFont="1" applyFill="1" applyBorder="1" applyAlignment="1">
      <alignment horizontal="left"/>
    </xf>
    <xf numFmtId="49" fontId="35" fillId="9" borderId="0" xfId="0" applyNumberFormat="1" applyFont="1" applyFill="1" applyAlignment="1">
      <alignment horizontal="center"/>
    </xf>
    <xf numFmtId="0" fontId="31" fillId="15" borderId="0" xfId="0" applyFont="1" applyFill="1" applyBorder="1" applyAlignment="1">
      <alignment vertical="center" wrapText="1"/>
    </xf>
    <xf numFmtId="44" fontId="35" fillId="9" borderId="0" xfId="0" applyNumberFormat="1" applyFont="1" applyFill="1"/>
    <xf numFmtId="44" fontId="75" fillId="9" borderId="0" xfId="0" applyNumberFormat="1" applyFont="1" applyFill="1"/>
    <xf numFmtId="49" fontId="36" fillId="9" borderId="0" xfId="0" applyNumberFormat="1" applyFont="1" applyFill="1" applyBorder="1" applyAlignment="1">
      <alignment horizontal="center"/>
    </xf>
    <xf numFmtId="0" fontId="75" fillId="9" borderId="0" xfId="0" applyFont="1" applyFill="1"/>
    <xf numFmtId="49" fontId="37" fillId="9" borderId="0" xfId="0" applyNumberFormat="1" applyFont="1" applyFill="1" applyBorder="1" applyAlignment="1">
      <alignment horizontal="left"/>
    </xf>
    <xf numFmtId="0" fontId="31" fillId="9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49" fontId="30" fillId="9" borderId="0" xfId="0" applyNumberFormat="1" applyFont="1" applyFill="1" applyAlignment="1">
      <alignment horizontal="left"/>
    </xf>
    <xf numFmtId="0" fontId="35" fillId="9" borderId="0" xfId="0" applyFont="1" applyFill="1" applyAlignment="1">
      <alignment horizontal="left"/>
    </xf>
    <xf numFmtId="0" fontId="30" fillId="9" borderId="0" xfId="0" applyFont="1" applyFill="1" applyAlignment="1">
      <alignment horizontal="left"/>
    </xf>
    <xf numFmtId="49" fontId="35" fillId="9" borderId="0" xfId="0" applyNumberFormat="1" applyFont="1" applyFill="1" applyAlignment="1">
      <alignment horizontal="left"/>
    </xf>
    <xf numFmtId="0" fontId="35" fillId="9" borderId="0" xfId="0" applyFont="1" applyFill="1" applyAlignment="1">
      <alignment horizontal="center"/>
    </xf>
    <xf numFmtId="44" fontId="32" fillId="9" borderId="63" xfId="1" applyFont="1" applyFill="1" applyBorder="1" applyAlignment="1">
      <alignment horizontal="center"/>
    </xf>
    <xf numFmtId="44" fontId="32" fillId="9" borderId="36" xfId="1" applyFont="1" applyFill="1" applyBorder="1" applyAlignment="1">
      <alignment horizontal="center"/>
    </xf>
    <xf numFmtId="44" fontId="32" fillId="9" borderId="38" xfId="1" applyFont="1" applyFill="1" applyBorder="1"/>
    <xf numFmtId="44" fontId="32" fillId="9" borderId="77" xfId="1" applyFont="1" applyFill="1" applyBorder="1"/>
    <xf numFmtId="44" fontId="32" fillId="9" borderId="34" xfId="1" applyFont="1" applyFill="1" applyBorder="1"/>
    <xf numFmtId="44" fontId="32" fillId="9" borderId="78" xfId="1" applyFont="1" applyFill="1" applyBorder="1"/>
    <xf numFmtId="44" fontId="32" fillId="9" borderId="39" xfId="1" applyFont="1" applyFill="1" applyBorder="1"/>
    <xf numFmtId="44" fontId="32" fillId="9" borderId="74" xfId="1" applyFont="1" applyFill="1" applyBorder="1"/>
    <xf numFmtId="49" fontId="18" fillId="9" borderId="3" xfId="0" applyNumberFormat="1" applyFont="1" applyFill="1" applyBorder="1" applyAlignment="1">
      <alignment horizontal="center"/>
    </xf>
    <xf numFmtId="0" fontId="25" fillId="9" borderId="3" xfId="0" applyFont="1" applyFill="1" applyBorder="1"/>
    <xf numFmtId="0" fontId="43" fillId="0" borderId="0" xfId="0" applyFont="1"/>
    <xf numFmtId="44" fontId="43" fillId="0" borderId="0" xfId="1" applyFont="1"/>
    <xf numFmtId="44" fontId="7" fillId="0" borderId="0" xfId="0" applyNumberFormat="1" applyFont="1"/>
    <xf numFmtId="44" fontId="21" fillId="0" borderId="22" xfId="1" applyFont="1" applyBorder="1" applyAlignment="1">
      <alignment horizontal="right" wrapText="1"/>
    </xf>
    <xf numFmtId="44" fontId="21" fillId="0" borderId="22" xfId="1" applyFont="1" applyBorder="1" applyAlignment="1">
      <alignment horizontal="right"/>
    </xf>
    <xf numFmtId="44" fontId="21" fillId="0" borderId="22" xfId="1" applyFont="1" applyBorder="1"/>
    <xf numFmtId="44" fontId="70" fillId="9" borderId="63" xfId="1" applyNumberFormat="1" applyFont="1" applyFill="1" applyBorder="1" applyAlignment="1">
      <alignment horizontal="right"/>
    </xf>
    <xf numFmtId="44" fontId="70" fillId="9" borderId="38" xfId="1" applyNumberFormat="1" applyFont="1" applyFill="1" applyBorder="1" applyAlignment="1">
      <alignment horizontal="right"/>
    </xf>
    <xf numFmtId="0" fontId="70" fillId="9" borderId="62" xfId="0" applyFont="1" applyFill="1" applyBorder="1" applyAlignment="1">
      <alignment horizontal="center"/>
    </xf>
    <xf numFmtId="49" fontId="70" fillId="9" borderId="5" xfId="0" applyNumberFormat="1" applyFont="1" applyFill="1" applyBorder="1" applyAlignment="1">
      <alignment horizontal="center"/>
    </xf>
    <xf numFmtId="49" fontId="70" fillId="9" borderId="63" xfId="0" applyNumberFormat="1" applyFont="1" applyFill="1" applyBorder="1" applyAlignment="1">
      <alignment horizontal="center"/>
    </xf>
    <xf numFmtId="0" fontId="70" fillId="9" borderId="64" xfId="0" applyFont="1" applyFill="1" applyBorder="1" applyAlignment="1">
      <alignment horizontal="left"/>
    </xf>
    <xf numFmtId="0" fontId="70" fillId="9" borderId="37" xfId="0" applyFont="1" applyFill="1" applyBorder="1" applyAlignment="1">
      <alignment horizontal="center"/>
    </xf>
    <xf numFmtId="49" fontId="70" fillId="9" borderId="3" xfId="0" applyNumberFormat="1" applyFont="1" applyFill="1" applyBorder="1" applyAlignment="1">
      <alignment horizontal="center"/>
    </xf>
    <xf numFmtId="49" fontId="70" fillId="9" borderId="35" xfId="0" applyNumberFormat="1" applyFont="1" applyFill="1" applyBorder="1" applyAlignment="1">
      <alignment horizontal="center"/>
    </xf>
    <xf numFmtId="0" fontId="70" fillId="0" borderId="38" xfId="0" applyFont="1" applyFill="1" applyBorder="1" applyAlignment="1">
      <alignment horizontal="center" vertical="center" wrapText="1"/>
    </xf>
    <xf numFmtId="0" fontId="70" fillId="9" borderId="39" xfId="0" applyFont="1" applyFill="1" applyBorder="1" applyAlignment="1">
      <alignment horizontal="left"/>
    </xf>
    <xf numFmtId="0" fontId="70" fillId="0" borderId="3" xfId="0" applyFont="1" applyFill="1" applyBorder="1" applyAlignment="1">
      <alignment horizontal="center" vertical="center" wrapText="1"/>
    </xf>
    <xf numFmtId="4" fontId="47" fillId="0" borderId="3" xfId="3" applyNumberFormat="1" applyFont="1" applyFill="1" applyBorder="1"/>
    <xf numFmtId="4" fontId="47" fillId="0" borderId="40" xfId="3" applyNumberFormat="1" applyFont="1" applyFill="1" applyBorder="1"/>
    <xf numFmtId="4" fontId="47" fillId="0" borderId="41" xfId="3" applyNumberFormat="1" applyFont="1" applyFill="1" applyBorder="1"/>
    <xf numFmtId="49" fontId="70" fillId="9" borderId="38" xfId="0" applyNumberFormat="1" applyFont="1" applyFill="1" applyBorder="1" applyAlignment="1">
      <alignment horizontal="center"/>
    </xf>
    <xf numFmtId="49" fontId="70" fillId="9" borderId="42" xfId="0" applyNumberFormat="1" applyFont="1" applyFill="1" applyBorder="1" applyAlignment="1">
      <alignment horizontal="center"/>
    </xf>
    <xf numFmtId="0" fontId="70" fillId="9" borderId="43" xfId="0" applyFont="1" applyFill="1" applyBorder="1" applyAlignment="1">
      <alignment horizontal="left"/>
    </xf>
    <xf numFmtId="0" fontId="78" fillId="14" borderId="44" xfId="0" applyFont="1" applyFill="1" applyBorder="1"/>
    <xf numFmtId="49" fontId="79" fillId="14" borderId="45" xfId="0" applyNumberFormat="1" applyFont="1" applyFill="1" applyBorder="1" applyAlignment="1">
      <alignment horizontal="center"/>
    </xf>
    <xf numFmtId="49" fontId="79" fillId="14" borderId="46" xfId="0" applyNumberFormat="1" applyFont="1" applyFill="1" applyBorder="1" applyAlignment="1">
      <alignment horizontal="center"/>
    </xf>
    <xf numFmtId="0" fontId="79" fillId="14" borderId="47" xfId="0" applyFont="1" applyFill="1" applyBorder="1" applyAlignment="1">
      <alignment horizontal="center"/>
    </xf>
    <xf numFmtId="44" fontId="79" fillId="14" borderId="48" xfId="0" applyNumberFormat="1" applyFont="1" applyFill="1" applyBorder="1" applyAlignment="1">
      <alignment horizontal="center"/>
    </xf>
    <xf numFmtId="0" fontId="70" fillId="9" borderId="3" xfId="0" applyFont="1" applyFill="1" applyBorder="1" applyAlignment="1">
      <alignment horizontal="center"/>
    </xf>
    <xf numFmtId="0" fontId="70" fillId="9" borderId="3" xfId="0" applyFont="1" applyFill="1" applyBorder="1" applyAlignment="1">
      <alignment horizontal="left"/>
    </xf>
    <xf numFmtId="44" fontId="70" fillId="9" borderId="3" xfId="1" applyNumberFormat="1" applyFont="1" applyFill="1" applyBorder="1" applyAlignment="1">
      <alignment horizontal="right"/>
    </xf>
    <xf numFmtId="0" fontId="70" fillId="9" borderId="3" xfId="0" applyFont="1" applyFill="1" applyBorder="1" applyAlignment="1">
      <alignment horizontal="left" wrapText="1"/>
    </xf>
    <xf numFmtId="44" fontId="32" fillId="9" borderId="3" xfId="1" applyNumberFormat="1" applyFont="1" applyFill="1" applyBorder="1" applyAlignment="1"/>
    <xf numFmtId="44" fontId="33" fillId="0" borderId="3" xfId="1" applyFont="1" applyBorder="1" applyAlignment="1"/>
    <xf numFmtId="44" fontId="2" fillId="0" borderId="3" xfId="1" applyFont="1" applyBorder="1" applyAlignment="1">
      <alignment wrapText="1"/>
    </xf>
    <xf numFmtId="44" fontId="70" fillId="9" borderId="3" xfId="1" applyFont="1" applyFill="1" applyBorder="1" applyAlignment="1">
      <alignment horizontal="right"/>
    </xf>
    <xf numFmtId="168" fontId="0" fillId="0" borderId="0" xfId="0" applyNumberFormat="1"/>
    <xf numFmtId="0" fontId="31" fillId="10" borderId="30" xfId="0" applyFont="1" applyFill="1" applyBorder="1" applyAlignment="1">
      <alignment horizontal="center" vertical="center" textRotation="90" wrapText="1"/>
    </xf>
    <xf numFmtId="0" fontId="31" fillId="10" borderId="31" xfId="0" applyFont="1" applyFill="1" applyBorder="1" applyAlignment="1">
      <alignment horizontal="center" vertical="center" textRotation="90" wrapText="1"/>
    </xf>
    <xf numFmtId="0" fontId="31" fillId="10" borderId="32" xfId="0" applyFont="1" applyFill="1" applyBorder="1" applyAlignment="1">
      <alignment horizontal="center" vertical="center" textRotation="90" wrapText="1"/>
    </xf>
    <xf numFmtId="0" fontId="31" fillId="10" borderId="33" xfId="0" applyFont="1" applyFill="1" applyBorder="1" applyAlignment="1">
      <alignment horizontal="center" vertical="center" textRotation="90" wrapText="1"/>
    </xf>
    <xf numFmtId="0" fontId="25" fillId="1" borderId="44" xfId="0" applyFont="1" applyFill="1" applyBorder="1" applyAlignment="1">
      <alignment horizontal="center" vertical="center" wrapText="1"/>
    </xf>
    <xf numFmtId="0" fontId="25" fillId="1" borderId="45" xfId="0" applyFont="1" applyFill="1" applyBorder="1" applyAlignment="1">
      <alignment horizontal="center" vertical="center" wrapText="1"/>
    </xf>
    <xf numFmtId="0" fontId="25" fillId="1" borderId="46" xfId="0" applyFont="1" applyFill="1" applyBorder="1" applyAlignment="1">
      <alignment horizontal="center" vertical="center" wrapText="1"/>
    </xf>
    <xf numFmtId="49" fontId="80" fillId="9" borderId="0" xfId="0" applyNumberFormat="1" applyFont="1" applyFill="1" applyBorder="1" applyAlignment="1">
      <alignment horizontal="center"/>
    </xf>
    <xf numFmtId="49" fontId="35" fillId="9" borderId="0" xfId="0" applyNumberFormat="1" applyFont="1" applyFill="1" applyBorder="1" applyAlignment="1">
      <alignment horizontal="center"/>
    </xf>
    <xf numFmtId="0" fontId="31" fillId="9" borderId="0" xfId="0" applyFont="1" applyFill="1" applyAlignment="1">
      <alignment horizontal="left"/>
    </xf>
    <xf numFmtId="49" fontId="80" fillId="9" borderId="0" xfId="0" applyNumberFormat="1" applyFont="1" applyFill="1" applyAlignment="1">
      <alignment horizontal="center"/>
    </xf>
    <xf numFmtId="49" fontId="36" fillId="9" borderId="0" xfId="0" applyNumberFormat="1" applyFont="1" applyFill="1" applyAlignment="1">
      <alignment horizontal="center"/>
    </xf>
    <xf numFmtId="0" fontId="80" fillId="9" borderId="0" xfId="0" applyFont="1" applyFill="1" applyAlignment="1">
      <alignment horizontal="center"/>
    </xf>
    <xf numFmtId="0" fontId="71" fillId="9" borderId="79" xfId="0" applyFont="1" applyFill="1" applyBorder="1" applyAlignment="1">
      <alignment horizontal="center"/>
    </xf>
    <xf numFmtId="49" fontId="71" fillId="9" borderId="35" xfId="0" applyNumberFormat="1" applyFont="1" applyFill="1" applyBorder="1" applyAlignment="1">
      <alignment horizontal="center"/>
    </xf>
    <xf numFmtId="49" fontId="71" fillId="9" borderId="80" xfId="0" applyNumberFormat="1" applyFont="1" applyFill="1" applyBorder="1" applyAlignment="1">
      <alignment horizontal="center"/>
    </xf>
    <xf numFmtId="0" fontId="71" fillId="9" borderId="81" xfId="0" applyFont="1" applyFill="1" applyBorder="1" applyAlignment="1">
      <alignment horizontal="left"/>
    </xf>
    <xf numFmtId="44" fontId="71" fillId="9" borderId="36" xfId="1" applyFont="1" applyFill="1" applyBorder="1" applyAlignment="1">
      <alignment horizontal="center"/>
    </xf>
    <xf numFmtId="0" fontId="71" fillId="9" borderId="37" xfId="0" applyFont="1" applyFill="1" applyBorder="1" applyAlignment="1">
      <alignment horizontal="center"/>
    </xf>
    <xf numFmtId="49" fontId="71" fillId="9" borderId="3" xfId="0" applyNumberFormat="1" applyFont="1" applyFill="1" applyBorder="1" applyAlignment="1">
      <alignment horizontal="center"/>
    </xf>
    <xf numFmtId="49" fontId="71" fillId="9" borderId="82" xfId="0" applyNumberFormat="1" applyFont="1" applyFill="1" applyBorder="1" applyAlignment="1">
      <alignment horizontal="center"/>
    </xf>
    <xf numFmtId="0" fontId="71" fillId="9" borderId="39" xfId="0" applyFont="1" applyFill="1" applyBorder="1" applyAlignment="1">
      <alignment horizontal="center"/>
    </xf>
    <xf numFmtId="44" fontId="71" fillId="9" borderId="38" xfId="1" applyFont="1" applyFill="1" applyBorder="1" applyAlignment="1">
      <alignment horizontal="center"/>
    </xf>
    <xf numFmtId="49" fontId="71" fillId="9" borderId="37" xfId="0" applyNumberFormat="1" applyFont="1" applyFill="1" applyBorder="1" applyAlignment="1">
      <alignment horizontal="center"/>
    </xf>
    <xf numFmtId="0" fontId="71" fillId="9" borderId="39" xfId="0" applyFont="1" applyFill="1" applyBorder="1"/>
    <xf numFmtId="44" fontId="71" fillId="9" borderId="38" xfId="1" applyFont="1" applyFill="1" applyBorder="1"/>
    <xf numFmtId="0" fontId="29" fillId="1" borderId="48" xfId="0" applyFont="1" applyFill="1" applyBorder="1" applyAlignment="1">
      <alignment horizontal="center" vertical="center" wrapText="1"/>
    </xf>
    <xf numFmtId="44" fontId="29" fillId="16" borderId="83" xfId="1" applyFont="1" applyFill="1" applyBorder="1" applyAlignment="1">
      <alignment horizontal="center" vertical="center" wrapText="1"/>
    </xf>
    <xf numFmtId="0" fontId="44" fillId="0" borderId="3" xfId="0" applyFont="1" applyBorder="1"/>
    <xf numFmtId="0" fontId="83" fillId="0" borderId="3" xfId="0" applyFont="1" applyBorder="1" applyAlignment="1">
      <alignment horizontal="center" wrapText="1"/>
    </xf>
    <xf numFmtId="0" fontId="44" fillId="0" borderId="3" xfId="0" applyFont="1" applyBorder="1" applyAlignment="1">
      <alignment horizontal="center" wrapText="1"/>
    </xf>
    <xf numFmtId="44" fontId="44" fillId="0" borderId="3" xfId="1" applyFont="1" applyBorder="1"/>
    <xf numFmtId="0" fontId="71" fillId="0" borderId="3" xfId="0" applyFont="1" applyFill="1" applyBorder="1" applyAlignment="1">
      <alignment horizontal="center"/>
    </xf>
    <xf numFmtId="0" fontId="84" fillId="11" borderId="3" xfId="0" applyFont="1" applyFill="1" applyBorder="1" applyAlignment="1">
      <alignment horizontal="left" vertical="center"/>
    </xf>
    <xf numFmtId="8" fontId="44" fillId="0" borderId="3" xfId="0" applyNumberFormat="1" applyFont="1" applyBorder="1"/>
    <xf numFmtId="43" fontId="85" fillId="0" borderId="3" xfId="5" applyNumberFormat="1" applyFont="1" applyFill="1" applyBorder="1" applyAlignment="1">
      <alignment vertical="center"/>
    </xf>
    <xf numFmtId="8" fontId="44" fillId="0" borderId="3" xfId="1" applyNumberFormat="1" applyFont="1" applyBorder="1"/>
    <xf numFmtId="0" fontId="71" fillId="0" borderId="4" xfId="0" applyFont="1" applyFill="1" applyBorder="1" applyAlignment="1"/>
    <xf numFmtId="0" fontId="71" fillId="0" borderId="41" xfId="0" applyFont="1" applyFill="1" applyBorder="1" applyAlignment="1"/>
    <xf numFmtId="8" fontId="71" fillId="0" borderId="41" xfId="0" applyNumberFormat="1" applyFont="1" applyFill="1" applyBorder="1" applyAlignment="1"/>
    <xf numFmtId="0" fontId="71" fillId="0" borderId="40" xfId="0" applyFont="1" applyFill="1" applyBorder="1" applyAlignment="1"/>
    <xf numFmtId="44" fontId="86" fillId="0" borderId="3" xfId="0" applyNumberFormat="1" applyFont="1" applyBorder="1"/>
    <xf numFmtId="0" fontId="44" fillId="0" borderId="3" xfId="0" applyFont="1" applyFill="1" applyBorder="1"/>
    <xf numFmtId="0" fontId="44" fillId="0" borderId="3" xfId="0" applyFont="1" applyBorder="1" applyAlignment="1">
      <alignment wrapText="1"/>
    </xf>
    <xf numFmtId="44" fontId="44" fillId="0" borderId="3" xfId="1" applyFont="1" applyFill="1" applyBorder="1"/>
    <xf numFmtId="0" fontId="44" fillId="0" borderId="0" xfId="0" applyFont="1" applyBorder="1"/>
    <xf numFmtId="44" fontId="86" fillId="0" borderId="3" xfId="1" applyFont="1" applyBorder="1"/>
    <xf numFmtId="43" fontId="85" fillId="0" borderId="3" xfId="0" applyNumberFormat="1" applyFont="1" applyFill="1" applyBorder="1" applyAlignment="1">
      <alignment horizontal="left" vertical="center" wrapText="1"/>
    </xf>
    <xf numFmtId="8" fontId="44" fillId="0" borderId="3" xfId="1" applyNumberFormat="1" applyFont="1" applyFill="1" applyBorder="1"/>
    <xf numFmtId="169" fontId="44" fillId="0" borderId="3" xfId="0" applyNumberFormat="1" applyFont="1" applyBorder="1" applyAlignment="1">
      <alignment vertical="center"/>
    </xf>
    <xf numFmtId="0" fontId="44" fillId="18" borderId="3" xfId="0" applyFont="1" applyFill="1" applyBorder="1"/>
    <xf numFmtId="44" fontId="44" fillId="18" borderId="3" xfId="1" applyFont="1" applyFill="1" applyBorder="1"/>
    <xf numFmtId="44" fontId="86" fillId="18" borderId="3" xfId="1" applyFont="1" applyFill="1" applyBorder="1"/>
    <xf numFmtId="0" fontId="87" fillId="0" borderId="3" xfId="0" applyFont="1" applyBorder="1" applyAlignment="1">
      <alignment horizontal="left" wrapText="1"/>
    </xf>
    <xf numFmtId="0" fontId="83" fillId="0" borderId="3" xfId="0" applyFont="1" applyBorder="1"/>
    <xf numFmtId="0" fontId="85" fillId="0" borderId="3" xfId="0" applyFont="1" applyFill="1" applyBorder="1" applyAlignment="1">
      <alignment vertical="center" wrapText="1"/>
    </xf>
    <xf numFmtId="0" fontId="82" fillId="0" borderId="3" xfId="0" applyFont="1" applyBorder="1" applyAlignment="1">
      <alignment horizontal="center" wrapText="1"/>
    </xf>
    <xf numFmtId="44" fontId="86" fillId="0" borderId="3" xfId="1" applyFont="1" applyFill="1" applyBorder="1"/>
    <xf numFmtId="0" fontId="44" fillId="18" borderId="0" xfId="0" applyFont="1" applyFill="1" applyBorder="1"/>
    <xf numFmtId="0" fontId="82" fillId="0" borderId="3" xfId="0" applyFont="1" applyBorder="1"/>
    <xf numFmtId="44" fontId="82" fillId="0" borderId="3" xfId="1" applyFont="1" applyBorder="1"/>
    <xf numFmtId="166" fontId="83" fillId="0" borderId="3" xfId="0" applyNumberFormat="1" applyFont="1" applyBorder="1"/>
    <xf numFmtId="165" fontId="83" fillId="0" borderId="3" xfId="0" applyNumberFormat="1" applyFont="1" applyBorder="1"/>
    <xf numFmtId="0" fontId="44" fillId="0" borderId="3" xfId="0" applyFont="1" applyBorder="1" applyAlignment="1">
      <alignment horizontal="left" wrapText="1"/>
    </xf>
    <xf numFmtId="0" fontId="44" fillId="0" borderId="3" xfId="0" applyFont="1" applyFill="1" applyBorder="1" applyAlignment="1">
      <alignment horizontal="left" wrapText="1"/>
    </xf>
    <xf numFmtId="8" fontId="33" fillId="0" borderId="3" xfId="1" applyNumberFormat="1" applyFont="1" applyBorder="1"/>
    <xf numFmtId="0" fontId="89" fillId="0" borderId="3" xfId="0" applyFont="1" applyBorder="1"/>
    <xf numFmtId="44" fontId="89" fillId="0" borderId="3" xfId="1" applyFont="1" applyBorder="1"/>
    <xf numFmtId="44" fontId="90" fillId="0" borderId="3" xfId="0" applyNumberFormat="1" applyFont="1" applyBorder="1"/>
    <xf numFmtId="0" fontId="20" fillId="0" borderId="0" xfId="0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44" fontId="7" fillId="0" borderId="0" xfId="0" applyNumberFormat="1" applyFont="1" applyBorder="1"/>
    <xf numFmtId="44" fontId="6" fillId="0" borderId="0" xfId="0" applyNumberFormat="1" applyFont="1"/>
    <xf numFmtId="0" fontId="91" fillId="0" borderId="0" xfId="0" applyFont="1" applyBorder="1" applyAlignment="1">
      <alignment horizontal="center"/>
    </xf>
    <xf numFmtId="0" fontId="91" fillId="0" borderId="24" xfId="0" applyFont="1" applyBorder="1" applyAlignment="1"/>
    <xf numFmtId="0" fontId="91" fillId="0" borderId="85" xfId="0" applyFont="1" applyBorder="1" applyAlignment="1"/>
    <xf numFmtId="0" fontId="86" fillId="0" borderId="3" xfId="0" applyFont="1" applyBorder="1" applyAlignment="1">
      <alignment horizontal="center" wrapText="1"/>
    </xf>
    <xf numFmtId="44" fontId="0" fillId="0" borderId="3" xfId="1" applyFont="1" applyBorder="1"/>
    <xf numFmtId="0" fontId="0" fillId="0" borderId="0" xfId="0" applyBorder="1"/>
    <xf numFmtId="0" fontId="5" fillId="0" borderId="5" xfId="0" applyFont="1" applyBorder="1"/>
    <xf numFmtId="44" fontId="5" fillId="0" borderId="3" xfId="0" applyNumberFormat="1" applyFont="1" applyBorder="1"/>
    <xf numFmtId="44" fontId="20" fillId="0" borderId="2" xfId="1" applyFont="1" applyBorder="1"/>
    <xf numFmtId="44" fontId="20" fillId="0" borderId="11" xfId="1" applyFont="1" applyBorder="1"/>
    <xf numFmtId="0" fontId="44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45" fillId="20" borderId="49" xfId="0" applyFont="1" applyFill="1" applyBorder="1"/>
    <xf numFmtId="0" fontId="46" fillId="20" borderId="50" xfId="0" applyFont="1" applyFill="1" applyBorder="1"/>
    <xf numFmtId="0" fontId="45" fillId="20" borderId="51" xfId="0" applyFont="1" applyFill="1" applyBorder="1"/>
    <xf numFmtId="0" fontId="47" fillId="20" borderId="52" xfId="0" applyFont="1" applyFill="1" applyBorder="1"/>
    <xf numFmtId="0" fontId="47" fillId="20" borderId="54" xfId="0" applyFont="1" applyFill="1" applyBorder="1"/>
    <xf numFmtId="0" fontId="47" fillId="20" borderId="56" xfId="0" applyFont="1" applyFill="1" applyBorder="1"/>
    <xf numFmtId="0" fontId="47" fillId="20" borderId="13" xfId="0" applyFont="1" applyFill="1" applyBorder="1"/>
    <xf numFmtId="0" fontId="47" fillId="20" borderId="57" xfId="0" applyFont="1" applyFill="1" applyBorder="1"/>
    <xf numFmtId="0" fontId="48" fillId="22" borderId="0" xfId="0" applyFont="1" applyFill="1"/>
    <xf numFmtId="0" fontId="50" fillId="22" borderId="58" xfId="0" applyFont="1" applyFill="1" applyBorder="1" applyAlignment="1">
      <alignment horizontal="center"/>
    </xf>
    <xf numFmtId="0" fontId="50" fillId="22" borderId="53" xfId="0" applyFont="1" applyFill="1" applyBorder="1" applyAlignment="1">
      <alignment horizontal="center"/>
    </xf>
    <xf numFmtId="0" fontId="51" fillId="22" borderId="59" xfId="0" applyFont="1" applyFill="1" applyBorder="1"/>
    <xf numFmtId="165" fontId="76" fillId="22" borderId="60" xfId="0" applyNumberFormat="1" applyFont="1" applyFill="1" applyBorder="1"/>
    <xf numFmtId="0" fontId="50" fillId="22" borderId="59" xfId="0" applyFont="1" applyFill="1" applyBorder="1" applyAlignment="1">
      <alignment horizontal="center"/>
    </xf>
    <xf numFmtId="4" fontId="76" fillId="22" borderId="61" xfId="0" applyNumberFormat="1" applyFont="1" applyFill="1" applyBorder="1"/>
    <xf numFmtId="49" fontId="64" fillId="23" borderId="50" xfId="0" applyNumberFormat="1" applyFont="1" applyFill="1" applyBorder="1" applyAlignment="1">
      <alignment horizontal="center"/>
    </xf>
    <xf numFmtId="49" fontId="64" fillId="23" borderId="13" xfId="0" applyNumberFormat="1" applyFont="1" applyFill="1" applyBorder="1" applyAlignment="1">
      <alignment horizontal="center"/>
    </xf>
    <xf numFmtId="43" fontId="15" fillId="23" borderId="23" xfId="5" applyFont="1" applyFill="1" applyBorder="1" applyAlignment="1">
      <alignment horizontal="right"/>
    </xf>
    <xf numFmtId="44" fontId="15" fillId="23" borderId="23" xfId="1" applyFont="1" applyFill="1" applyBorder="1" applyAlignment="1">
      <alignment horizontal="right"/>
    </xf>
    <xf numFmtId="0" fontId="30" fillId="25" borderId="73" xfId="0" applyFont="1" applyFill="1" applyBorder="1" applyAlignment="1">
      <alignment horizontal="center" wrapText="1"/>
    </xf>
    <xf numFmtId="0" fontId="31" fillId="25" borderId="27" xfId="0" applyFont="1" applyFill="1" applyBorder="1" applyAlignment="1">
      <alignment horizontal="center" vertical="center" textRotation="90" wrapText="1"/>
    </xf>
    <xf numFmtId="0" fontId="31" fillId="25" borderId="73" xfId="0" applyFont="1" applyFill="1" applyBorder="1" applyAlignment="1">
      <alignment horizontal="center" vertical="center" textRotation="90" wrapText="1"/>
    </xf>
    <xf numFmtId="0" fontId="31" fillId="25" borderId="71" xfId="0" applyFont="1" applyFill="1" applyBorder="1" applyAlignment="1">
      <alignment horizontal="center" vertical="center" textRotation="90" wrapText="1"/>
    </xf>
    <xf numFmtId="0" fontId="25" fillId="24" borderId="75" xfId="0" applyFont="1" applyFill="1" applyBorder="1" applyAlignment="1">
      <alignment vertical="center" wrapText="1"/>
    </xf>
    <xf numFmtId="0" fontId="74" fillId="24" borderId="75" xfId="0" applyFont="1" applyFill="1" applyBorder="1" applyAlignment="1">
      <alignment vertical="center" wrapText="1"/>
    </xf>
    <xf numFmtId="44" fontId="32" fillId="25" borderId="73" xfId="1" applyFont="1" applyFill="1" applyBorder="1" applyAlignment="1">
      <alignment vertical="center" wrapText="1"/>
    </xf>
    <xf numFmtId="44" fontId="11" fillId="25" borderId="73" xfId="1" applyFont="1" applyFill="1" applyBorder="1" applyAlignment="1">
      <alignment vertical="center" wrapText="1"/>
    </xf>
    <xf numFmtId="44" fontId="11" fillId="25" borderId="75" xfId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4" fillId="0" borderId="4" xfId="0" applyFont="1" applyFill="1" applyBorder="1"/>
    <xf numFmtId="1" fontId="5" fillId="0" borderId="3" xfId="1" applyNumberFormat="1" applyFont="1" applyBorder="1"/>
    <xf numFmtId="1" fontId="5" fillId="0" borderId="3" xfId="1" applyNumberFormat="1" applyFont="1" applyBorder="1" applyAlignment="1">
      <alignment horizontal="center"/>
    </xf>
    <xf numFmtId="44" fontId="5" fillId="0" borderId="3" xfId="1" applyFont="1" applyFill="1" applyBorder="1"/>
    <xf numFmtId="44" fontId="0" fillId="0" borderId="3" xfId="1" applyFont="1" applyFill="1" applyBorder="1"/>
    <xf numFmtId="1" fontId="5" fillId="0" borderId="3" xfId="0" applyNumberFormat="1" applyFont="1" applyBorder="1"/>
    <xf numFmtId="0" fontId="5" fillId="0" borderId="3" xfId="0" applyFont="1" applyFill="1" applyBorder="1"/>
    <xf numFmtId="44" fontId="91" fillId="0" borderId="3" xfId="0" applyNumberFormat="1" applyFont="1" applyBorder="1"/>
    <xf numFmtId="0" fontId="44" fillId="0" borderId="0" xfId="0" applyFont="1" applyAlignment="1">
      <alignment wrapText="1"/>
    </xf>
    <xf numFmtId="0" fontId="5" fillId="0" borderId="3" xfId="1" applyNumberFormat="1" applyFont="1" applyBorder="1"/>
    <xf numFmtId="0" fontId="2" fillId="0" borderId="0" xfId="0" applyFont="1" applyFill="1" applyBorder="1" applyAlignment="1">
      <alignment wrapText="1"/>
    </xf>
    <xf numFmtId="0" fontId="5" fillId="0" borderId="3" xfId="1" applyNumberFormat="1" applyFont="1" applyBorder="1" applyAlignment="1">
      <alignment horizontal="center"/>
    </xf>
    <xf numFmtId="0" fontId="5" fillId="0" borderId="4" xfId="1" applyNumberFormat="1" applyFont="1" applyBorder="1"/>
    <xf numFmtId="44" fontId="5" fillId="0" borderId="4" xfId="1" applyFont="1" applyBorder="1"/>
    <xf numFmtId="0" fontId="5" fillId="0" borderId="0" xfId="1" applyNumberFormat="1" applyFont="1" applyBorder="1"/>
    <xf numFmtId="0" fontId="5" fillId="0" borderId="87" xfId="1" applyNumberFormat="1" applyFont="1" applyBorder="1"/>
    <xf numFmtId="44" fontId="5" fillId="0" borderId="87" xfId="1" applyFont="1" applyBorder="1"/>
    <xf numFmtId="0" fontId="2" fillId="0" borderId="10" xfId="0" applyFont="1" applyFill="1" applyBorder="1" applyAlignment="1">
      <alignment wrapText="1"/>
    </xf>
    <xf numFmtId="0" fontId="0" fillId="0" borderId="5" xfId="0" applyBorder="1"/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44" fontId="0" fillId="0" borderId="87" xfId="0" applyNumberFormat="1" applyBorder="1"/>
    <xf numFmtId="0" fontId="5" fillId="0" borderId="87" xfId="0" applyFont="1" applyBorder="1"/>
    <xf numFmtId="0" fontId="7" fillId="0" borderId="4" xfId="0" applyFont="1" applyBorder="1" applyAlignment="1">
      <alignment horizontal="center"/>
    </xf>
    <xf numFmtId="44" fontId="7" fillId="0" borderId="4" xfId="1" applyFont="1" applyBorder="1"/>
    <xf numFmtId="0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40" xfId="1" applyFont="1" applyBorder="1"/>
    <xf numFmtId="44" fontId="5" fillId="0" borderId="69" xfId="1" applyFont="1" applyBorder="1"/>
    <xf numFmtId="44" fontId="5" fillId="0" borderId="5" xfId="0" applyNumberFormat="1" applyFont="1" applyBorder="1"/>
    <xf numFmtId="0" fontId="5" fillId="0" borderId="3" xfId="1" applyNumberFormat="1" applyFont="1" applyFill="1" applyBorder="1"/>
    <xf numFmtId="44" fontId="5" fillId="0" borderId="88" xfId="1" applyFont="1" applyFill="1" applyBorder="1"/>
    <xf numFmtId="0" fontId="5" fillId="0" borderId="6" xfId="0" applyFont="1" applyBorder="1"/>
    <xf numFmtId="44" fontId="5" fillId="19" borderId="0" xfId="1" applyFont="1" applyFill="1"/>
    <xf numFmtId="0" fontId="5" fillId="0" borderId="69" xfId="0" applyFont="1" applyBorder="1"/>
    <xf numFmtId="44" fontId="5" fillId="0" borderId="0" xfId="1" applyFont="1" applyFill="1"/>
    <xf numFmtId="44" fontId="47" fillId="0" borderId="8" xfId="1" applyFont="1" applyBorder="1" applyAlignment="1">
      <alignment horizontal="right"/>
    </xf>
    <xf numFmtId="44" fontId="70" fillId="0" borderId="25" xfId="1" applyFont="1" applyBorder="1"/>
    <xf numFmtId="44" fontId="47" fillId="0" borderId="8" xfId="1" applyFont="1" applyFill="1" applyBorder="1" applyAlignment="1">
      <alignment horizontal="right"/>
    </xf>
    <xf numFmtId="0" fontId="93" fillId="0" borderId="0" xfId="0" applyFont="1" applyBorder="1"/>
    <xf numFmtId="0" fontId="25" fillId="0" borderId="0" xfId="0" applyFont="1" applyBorder="1" applyAlignment="1">
      <alignment horizontal="center" vertical="center" wrapText="1"/>
    </xf>
    <xf numFmtId="44" fontId="5" fillId="0" borderId="40" xfId="0" applyNumberFormat="1" applyFont="1" applyBorder="1"/>
    <xf numFmtId="49" fontId="20" fillId="0" borderId="0" xfId="0" applyNumberFormat="1" applyFont="1" applyFill="1" applyBorder="1" applyAlignment="1">
      <alignment horizontal="center"/>
    </xf>
    <xf numFmtId="44" fontId="47" fillId="0" borderId="0" xfId="1" applyFont="1" applyFill="1" applyBorder="1" applyAlignment="1">
      <alignment horizontal="right"/>
    </xf>
    <xf numFmtId="44" fontId="47" fillId="0" borderId="0" xfId="1" applyFont="1" applyBorder="1" applyAlignment="1">
      <alignment horizontal="right"/>
    </xf>
    <xf numFmtId="44" fontId="20" fillId="0" borderId="0" xfId="1" applyFont="1" applyBorder="1"/>
    <xf numFmtId="0" fontId="20" fillId="0" borderId="61" xfId="0" applyFont="1" applyFill="1" applyBorder="1" applyAlignment="1">
      <alignment horizontal="center"/>
    </xf>
    <xf numFmtId="0" fontId="20" fillId="0" borderId="90" xfId="0" applyFont="1" applyFill="1" applyBorder="1" applyAlignment="1">
      <alignment horizontal="center"/>
    </xf>
    <xf numFmtId="0" fontId="93" fillId="0" borderId="6" xfId="0" applyFont="1" applyBorder="1"/>
    <xf numFmtId="49" fontId="20" fillId="0" borderId="90" xfId="0" applyNumberFormat="1" applyFont="1" applyFill="1" applyBorder="1" applyAlignment="1">
      <alignment horizontal="center"/>
    </xf>
    <xf numFmtId="44" fontId="47" fillId="0" borderId="90" xfId="1" applyFont="1" applyFill="1" applyBorder="1" applyAlignment="1">
      <alignment horizontal="right"/>
    </xf>
    <xf numFmtId="44" fontId="47" fillId="0" borderId="90" xfId="1" applyFont="1" applyBorder="1" applyAlignment="1">
      <alignment horizontal="right"/>
    </xf>
    <xf numFmtId="44" fontId="64" fillId="0" borderId="41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44" fontId="5" fillId="0" borderId="0" xfId="1" applyFont="1" applyFill="1" applyBorder="1"/>
    <xf numFmtId="44" fontId="2" fillId="4" borderId="11" xfId="1" applyFont="1" applyFill="1" applyBorder="1"/>
    <xf numFmtId="0" fontId="16" fillId="8" borderId="91" xfId="0" applyFont="1" applyFill="1" applyBorder="1"/>
    <xf numFmtId="0" fontId="16" fillId="8" borderId="92" xfId="0" applyFont="1" applyFill="1" applyBorder="1"/>
    <xf numFmtId="44" fontId="16" fillId="8" borderId="92" xfId="1" applyFont="1" applyFill="1" applyBorder="1"/>
    <xf numFmtId="44" fontId="16" fillId="8" borderId="93" xfId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4" fontId="13" fillId="0" borderId="0" xfId="1" applyFont="1" applyFill="1" applyBorder="1"/>
    <xf numFmtId="165" fontId="13" fillId="0" borderId="0" xfId="4" applyFont="1" applyFill="1" applyBorder="1"/>
    <xf numFmtId="9" fontId="0" fillId="0" borderId="0" xfId="1" applyNumberFormat="1" applyFont="1"/>
    <xf numFmtId="44" fontId="16" fillId="7" borderId="61" xfId="1" applyFont="1" applyFill="1" applyBorder="1"/>
    <xf numFmtId="44" fontId="33" fillId="26" borderId="3" xfId="1" applyFont="1" applyFill="1" applyBorder="1"/>
    <xf numFmtId="44" fontId="33" fillId="26" borderId="0" xfId="1" applyFont="1" applyFill="1" applyBorder="1"/>
    <xf numFmtId="0" fontId="33" fillId="26" borderId="3" xfId="0" applyFont="1" applyFill="1" applyBorder="1"/>
    <xf numFmtId="44" fontId="33" fillId="0" borderId="0" xfId="1" applyFont="1"/>
    <xf numFmtId="44" fontId="33" fillId="0" borderId="0" xfId="0" applyNumberFormat="1" applyFont="1"/>
    <xf numFmtId="44" fontId="32" fillId="9" borderId="94" xfId="1" applyFont="1" applyFill="1" applyBorder="1" applyAlignment="1">
      <alignment horizontal="center"/>
    </xf>
    <xf numFmtId="44" fontId="32" fillId="9" borderId="64" xfId="1" applyFont="1" applyFill="1" applyBorder="1" applyAlignment="1">
      <alignment horizontal="center"/>
    </xf>
    <xf numFmtId="44" fontId="32" fillId="9" borderId="3" xfId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" xfId="0" applyFont="1" applyBorder="1"/>
    <xf numFmtId="0" fontId="24" fillId="0" borderId="61" xfId="0" applyFont="1" applyFill="1" applyBorder="1"/>
    <xf numFmtId="0" fontId="25" fillId="0" borderId="3" xfId="0" applyFont="1" applyBorder="1"/>
    <xf numFmtId="0" fontId="32" fillId="0" borderId="89" xfId="0" applyFont="1" applyBorder="1"/>
    <xf numFmtId="0" fontId="96" fillId="0" borderId="89" xfId="0" applyFont="1" applyBorder="1" applyAlignment="1">
      <alignment wrapText="1"/>
    </xf>
    <xf numFmtId="0" fontId="93" fillId="0" borderId="95" xfId="0" applyFont="1" applyBorder="1"/>
    <xf numFmtId="0" fontId="93" fillId="0" borderId="89" xfId="0" applyFont="1" applyBorder="1"/>
    <xf numFmtId="0" fontId="93" fillId="0" borderId="89" xfId="0" applyFont="1" applyBorder="1" applyAlignment="1">
      <alignment wrapText="1"/>
    </xf>
    <xf numFmtId="0" fontId="71" fillId="0" borderId="89" xfId="0" applyFont="1" applyBorder="1" applyAlignment="1">
      <alignment wrapText="1"/>
    </xf>
    <xf numFmtId="0" fontId="93" fillId="0" borderId="89" xfId="0" applyFont="1" applyBorder="1" applyAlignment="1">
      <alignment horizontal="left"/>
    </xf>
    <xf numFmtId="0" fontId="93" fillId="0" borderId="89" xfId="0" applyFont="1" applyBorder="1" applyAlignment="1">
      <alignment horizontal="left" wrapText="1"/>
    </xf>
    <xf numFmtId="0" fontId="93" fillId="0" borderId="96" xfId="0" applyFont="1" applyBorder="1"/>
    <xf numFmtId="0" fontId="100" fillId="0" borderId="89" xfId="0" applyFont="1" applyBorder="1"/>
    <xf numFmtId="0" fontId="93" fillId="0" borderId="96" xfId="0" applyFont="1" applyBorder="1" applyAlignment="1">
      <alignment wrapText="1"/>
    </xf>
    <xf numFmtId="0" fontId="93" fillId="0" borderId="89" xfId="0" applyFont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/>
    </xf>
    <xf numFmtId="0" fontId="20" fillId="0" borderId="97" xfId="0" applyFont="1" applyFill="1" applyBorder="1" applyAlignment="1">
      <alignment horizontal="center"/>
    </xf>
    <xf numFmtId="0" fontId="95" fillId="0" borderId="3" xfId="0" applyFont="1" applyBorder="1" applyAlignment="1">
      <alignment horizontal="center"/>
    </xf>
    <xf numFmtId="0" fontId="95" fillId="0" borderId="3" xfId="0" applyFont="1" applyBorder="1" applyAlignment="1">
      <alignment horizontal="center" wrapText="1"/>
    </xf>
    <xf numFmtId="0" fontId="97" fillId="0" borderId="3" xfId="0" applyFont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 wrapText="1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center" wrapText="1"/>
    </xf>
    <xf numFmtId="0" fontId="74" fillId="0" borderId="3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94" fillId="0" borderId="3" xfId="0" applyFont="1" applyBorder="1" applyAlignment="1">
      <alignment horizontal="center" wrapText="1"/>
    </xf>
    <xf numFmtId="44" fontId="25" fillId="0" borderId="3" xfId="1" applyFont="1" applyBorder="1" applyAlignment="1">
      <alignment horizontal="center"/>
    </xf>
    <xf numFmtId="44" fontId="25" fillId="0" borderId="3" xfId="1" applyFont="1" applyBorder="1" applyAlignment="1">
      <alignment horizontal="center" wrapText="1"/>
    </xf>
    <xf numFmtId="0" fontId="32" fillId="0" borderId="3" xfId="0" applyFont="1" applyBorder="1"/>
    <xf numFmtId="0" fontId="101" fillId="0" borderId="3" xfId="0" applyFont="1" applyBorder="1"/>
    <xf numFmtId="0" fontId="102" fillId="0" borderId="3" xfId="0" applyFont="1" applyBorder="1"/>
    <xf numFmtId="0" fontId="102" fillId="0" borderId="3" xfId="0" applyFont="1" applyBorder="1" applyAlignment="1">
      <alignment horizontal="center" wrapText="1"/>
    </xf>
    <xf numFmtId="4" fontId="47" fillId="0" borderId="41" xfId="3" applyNumberFormat="1" applyFont="1" applyFill="1" applyBorder="1" applyAlignment="1">
      <alignment wrapText="1"/>
    </xf>
    <xf numFmtId="44" fontId="6" fillId="0" borderId="0" xfId="1" applyFont="1"/>
    <xf numFmtId="44" fontId="5" fillId="0" borderId="3" xfId="1" applyFont="1" applyBorder="1" applyAlignment="1">
      <alignment wrapText="1"/>
    </xf>
    <xf numFmtId="44" fontId="43" fillId="19" borderId="0" xfId="1" applyFont="1" applyFill="1"/>
    <xf numFmtId="44" fontId="5" fillId="0" borderId="3" xfId="1" applyFont="1" applyBorder="1" applyAlignment="1">
      <alignment horizontal="center" wrapText="1"/>
    </xf>
    <xf numFmtId="0" fontId="70" fillId="9" borderId="67" xfId="0" applyFont="1" applyFill="1" applyBorder="1" applyAlignment="1">
      <alignment horizontal="center"/>
    </xf>
    <xf numFmtId="49" fontId="70" fillId="9" borderId="69" xfId="0" applyNumberFormat="1" applyFont="1" applyFill="1" applyBorder="1" applyAlignment="1">
      <alignment horizontal="center"/>
    </xf>
    <xf numFmtId="0" fontId="70" fillId="0" borderId="65" xfId="0" applyFont="1" applyFill="1" applyBorder="1" applyAlignment="1">
      <alignment horizontal="center" vertical="center" wrapText="1"/>
    </xf>
    <xf numFmtId="44" fontId="70" fillId="9" borderId="66" xfId="1" applyNumberFormat="1" applyFont="1" applyFill="1" applyBorder="1" applyAlignment="1">
      <alignment horizontal="right"/>
    </xf>
    <xf numFmtId="44" fontId="70" fillId="9" borderId="0" xfId="1" applyNumberFormat="1" applyFont="1" applyFill="1" applyBorder="1" applyAlignment="1">
      <alignment horizontal="right"/>
    </xf>
    <xf numFmtId="44" fontId="33" fillId="0" borderId="0" xfId="1" applyFont="1" applyBorder="1"/>
    <xf numFmtId="44" fontId="0" fillId="0" borderId="0" xfId="0" applyNumberFormat="1" applyBorder="1"/>
    <xf numFmtId="44" fontId="32" fillId="9" borderId="0" xfId="1" applyFont="1" applyFill="1" applyBorder="1" applyAlignment="1">
      <alignment horizontal="center"/>
    </xf>
    <xf numFmtId="0" fontId="82" fillId="0" borderId="3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83" fillId="17" borderId="3" xfId="0" applyFont="1" applyFill="1" applyBorder="1" applyAlignment="1">
      <alignment horizontal="center" wrapText="1"/>
    </xf>
    <xf numFmtId="44" fontId="44" fillId="17" borderId="3" xfId="1" applyFont="1" applyFill="1" applyBorder="1"/>
    <xf numFmtId="8" fontId="85" fillId="0" borderId="3" xfId="5" applyNumberFormat="1" applyFont="1" applyFill="1" applyBorder="1" applyAlignment="1">
      <alignment vertical="center"/>
    </xf>
    <xf numFmtId="166" fontId="71" fillId="0" borderId="3" xfId="0" applyNumberFormat="1" applyFont="1" applyFill="1" applyBorder="1" applyAlignment="1">
      <alignment horizontal="right"/>
    </xf>
    <xf numFmtId="44" fontId="82" fillId="17" borderId="3" xfId="1" applyFont="1" applyFill="1" applyBorder="1"/>
    <xf numFmtId="170" fontId="44" fillId="0" borderId="3" xfId="0" applyNumberFormat="1" applyFont="1" applyBorder="1"/>
    <xf numFmtId="44" fontId="44" fillId="17" borderId="3" xfId="1" applyFont="1" applyFill="1" applyBorder="1" applyAlignment="1">
      <alignment horizontal="right"/>
    </xf>
    <xf numFmtId="0" fontId="44" fillId="19" borderId="3" xfId="0" applyFont="1" applyFill="1" applyBorder="1"/>
    <xf numFmtId="0" fontId="44" fillId="19" borderId="3" xfId="0" applyFont="1" applyFill="1" applyBorder="1" applyAlignment="1">
      <alignment horizontal="left" wrapText="1"/>
    </xf>
    <xf numFmtId="44" fontId="44" fillId="19" borderId="3" xfId="1" applyFont="1" applyFill="1" applyBorder="1"/>
    <xf numFmtId="0" fontId="44" fillId="19" borderId="3" xfId="0" applyFont="1" applyFill="1" applyBorder="1" applyAlignment="1">
      <alignment wrapText="1"/>
    </xf>
    <xf numFmtId="0" fontId="44" fillId="19" borderId="3" xfId="0" applyFont="1" applyFill="1" applyBorder="1" applyAlignment="1">
      <alignment horizontal="left" wrapText="1" indent="2"/>
    </xf>
    <xf numFmtId="8" fontId="44" fillId="19" borderId="3" xfId="1" applyNumberFormat="1" applyFont="1" applyFill="1" applyBorder="1"/>
    <xf numFmtId="44" fontId="86" fillId="19" borderId="3" xfId="1" applyFont="1" applyFill="1" applyBorder="1"/>
    <xf numFmtId="44" fontId="92" fillId="17" borderId="3" xfId="1" applyFont="1" applyFill="1" applyBorder="1"/>
    <xf numFmtId="44" fontId="44" fillId="17" borderId="3" xfId="1" applyFont="1" applyFill="1" applyBorder="1" applyAlignment="1">
      <alignment vertical="center"/>
    </xf>
    <xf numFmtId="8" fontId="44" fillId="17" borderId="3" xfId="1" applyNumberFormat="1" applyFont="1" applyFill="1" applyBorder="1" applyAlignment="1">
      <alignment vertical="center"/>
    </xf>
    <xf numFmtId="44" fontId="44" fillId="0" borderId="3" xfId="1" applyFont="1" applyBorder="1" applyAlignment="1">
      <alignment horizontal="right" wrapText="1"/>
    </xf>
    <xf numFmtId="169" fontId="44" fillId="17" borderId="3" xfId="0" applyNumberFormat="1" applyFont="1" applyFill="1" applyBorder="1" applyAlignment="1">
      <alignment vertical="center"/>
    </xf>
    <xf numFmtId="49" fontId="60" fillId="0" borderId="0" xfId="0" applyNumberFormat="1" applyFont="1" applyBorder="1" applyAlignment="1" applyProtection="1">
      <alignment horizontal="center" vertical="center"/>
      <protection hidden="1"/>
    </xf>
    <xf numFmtId="0" fontId="70" fillId="9" borderId="0" xfId="0" applyFont="1" applyFill="1" applyBorder="1" applyAlignment="1">
      <alignment vertical="center" wrapText="1"/>
    </xf>
    <xf numFmtId="171" fontId="70" fillId="0" borderId="0" xfId="0" applyNumberFormat="1" applyFont="1" applyBorder="1"/>
    <xf numFmtId="171" fontId="73" fillId="0" borderId="0" xfId="0" applyNumberFormat="1" applyFont="1" applyBorder="1"/>
    <xf numFmtId="0" fontId="44" fillId="0" borderId="0" xfId="0" applyFont="1"/>
    <xf numFmtId="44" fontId="82" fillId="0" borderId="0" xfId="1" applyFont="1"/>
    <xf numFmtId="172" fontId="0" fillId="0" borderId="0" xfId="0" applyNumberFormat="1"/>
    <xf numFmtId="0" fontId="82" fillId="0" borderId="0" xfId="0" applyFont="1"/>
    <xf numFmtId="0" fontId="91" fillId="0" borderId="0" xfId="0" applyFont="1"/>
    <xf numFmtId="44" fontId="82" fillId="0" borderId="0" xfId="0" applyNumberFormat="1" applyFont="1"/>
    <xf numFmtId="0" fontId="86" fillId="0" borderId="3" xfId="0" applyFont="1" applyFill="1" applyBorder="1" applyAlignment="1">
      <alignment horizontal="center" wrapText="1"/>
    </xf>
    <xf numFmtId="44" fontId="44" fillId="0" borderId="3" xfId="1" applyFont="1" applyFill="1" applyBorder="1" applyAlignment="1">
      <alignment horizontal="right"/>
    </xf>
    <xf numFmtId="44" fontId="88" fillId="0" borderId="3" xfId="1" applyFont="1" applyFill="1" applyBorder="1" applyAlignment="1">
      <alignment horizontal="right"/>
    </xf>
    <xf numFmtId="44" fontId="89" fillId="0" borderId="3" xfId="0" applyNumberFormat="1" applyFont="1" applyBorder="1"/>
    <xf numFmtId="0" fontId="89" fillId="0" borderId="3" xfId="0" applyFont="1" applyBorder="1" applyAlignment="1">
      <alignment horizontal="center"/>
    </xf>
    <xf numFmtId="0" fontId="89" fillId="0" borderId="3" xfId="0" applyFont="1" applyBorder="1" applyAlignment="1">
      <alignment wrapText="1"/>
    </xf>
    <xf numFmtId="0" fontId="89" fillId="19" borderId="3" xfId="0" applyFont="1" applyFill="1" applyBorder="1" applyAlignment="1">
      <alignment horizontal="left" wrapText="1"/>
    </xf>
    <xf numFmtId="169" fontId="89" fillId="0" borderId="3" xfId="0" applyNumberFormat="1" applyFont="1" applyBorder="1"/>
    <xf numFmtId="44" fontId="82" fillId="17" borderId="3" xfId="1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03" fillId="0" borderId="3" xfId="0" applyFont="1" applyBorder="1" applyAlignment="1">
      <alignment horizontal="center" wrapText="1"/>
    </xf>
    <xf numFmtId="44" fontId="90" fillId="0" borderId="3" xfId="0" applyNumberFormat="1" applyFont="1" applyBorder="1" applyAlignment="1">
      <alignment wrapText="1"/>
    </xf>
    <xf numFmtId="44" fontId="89" fillId="0" borderId="3" xfId="0" applyNumberFormat="1" applyFont="1" applyBorder="1" applyAlignment="1">
      <alignment wrapText="1"/>
    </xf>
    <xf numFmtId="44" fontId="89" fillId="19" borderId="3" xfId="0" applyNumberFormat="1" applyFont="1" applyFill="1" applyBorder="1" applyAlignment="1">
      <alignment wrapText="1"/>
    </xf>
    <xf numFmtId="0" fontId="85" fillId="18" borderId="3" xfId="0" applyFont="1" applyFill="1" applyBorder="1" applyAlignment="1">
      <alignment wrapText="1"/>
    </xf>
    <xf numFmtId="0" fontId="89" fillId="19" borderId="3" xfId="0" applyFont="1" applyFill="1" applyBorder="1" applyAlignment="1">
      <alignment wrapText="1"/>
    </xf>
    <xf numFmtId="44" fontId="90" fillId="19" borderId="3" xfId="0" applyNumberFormat="1" applyFont="1" applyFill="1" applyBorder="1" applyAlignment="1">
      <alignment wrapText="1"/>
    </xf>
    <xf numFmtId="0" fontId="92" fillId="0" borderId="3" xfId="0" applyFont="1" applyBorder="1" applyAlignment="1">
      <alignment horizontal="left" wrapText="1"/>
    </xf>
    <xf numFmtId="0" fontId="10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6" fillId="0" borderId="3" xfId="0" applyFont="1" applyBorder="1" applyAlignment="1">
      <alignment horizontal="left" vertical="center" wrapText="1"/>
    </xf>
    <xf numFmtId="8" fontId="107" fillId="0" borderId="3" xfId="1" applyNumberFormat="1" applyFont="1" applyBorder="1"/>
    <xf numFmtId="44" fontId="107" fillId="0" borderId="3" xfId="1" applyFont="1" applyBorder="1"/>
    <xf numFmtId="0" fontId="92" fillId="0" borderId="3" xfId="0" applyFont="1" applyBorder="1" applyAlignment="1">
      <alignment wrapText="1"/>
    </xf>
    <xf numFmtId="0" fontId="83" fillId="0" borderId="0" xfId="0" applyFont="1" applyBorder="1"/>
    <xf numFmtId="0" fontId="82" fillId="0" borderId="0" xfId="0" applyFont="1" applyBorder="1"/>
    <xf numFmtId="44" fontId="82" fillId="0" borderId="0" xfId="1" applyFont="1" applyBorder="1"/>
    <xf numFmtId="166" fontId="83" fillId="0" borderId="0" xfId="0" applyNumberFormat="1" applyFont="1" applyBorder="1"/>
    <xf numFmtId="165" fontId="83" fillId="0" borderId="0" xfId="0" applyNumberFormat="1" applyFont="1" applyBorder="1"/>
    <xf numFmtId="0" fontId="7" fillId="0" borderId="0" xfId="0" applyFont="1" applyBorder="1" applyAlignment="1">
      <alignment horizontal="center"/>
    </xf>
    <xf numFmtId="44" fontId="89" fillId="0" borderId="0" xfId="1" applyFont="1" applyBorder="1"/>
    <xf numFmtId="0" fontId="90" fillId="0" borderId="0" xfId="0" applyFont="1" applyBorder="1" applyAlignment="1">
      <alignment wrapText="1"/>
    </xf>
    <xf numFmtId="44" fontId="89" fillId="0" borderId="3" xfId="1" applyFont="1" applyBorder="1" applyAlignment="1">
      <alignment wrapText="1"/>
    </xf>
    <xf numFmtId="44" fontId="82" fillId="0" borderId="69" xfId="1" applyFont="1" applyBorder="1"/>
    <xf numFmtId="166" fontId="83" fillId="0" borderId="69" xfId="0" applyNumberFormat="1" applyFont="1" applyBorder="1"/>
    <xf numFmtId="165" fontId="83" fillId="0" borderId="69" xfId="0" applyNumberFormat="1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44" fontId="89" fillId="0" borderId="69" xfId="1" applyFont="1" applyBorder="1" applyAlignment="1">
      <alignment wrapText="1"/>
    </xf>
    <xf numFmtId="0" fontId="9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4" fontId="89" fillId="0" borderId="0" xfId="1" applyFont="1" applyBorder="1" applyAlignment="1">
      <alignment wrapText="1"/>
    </xf>
    <xf numFmtId="4" fontId="0" fillId="0" borderId="0" xfId="0" applyNumberFormat="1"/>
    <xf numFmtId="49" fontId="50" fillId="22" borderId="53" xfId="0" applyNumberFormat="1" applyFont="1" applyFill="1" applyBorder="1" applyAlignment="1">
      <alignment horizontal="center"/>
    </xf>
    <xf numFmtId="44" fontId="5" fillId="27" borderId="3" xfId="1" applyFont="1" applyFill="1" applyBorder="1"/>
    <xf numFmtId="0" fontId="51" fillId="0" borderId="22" xfId="0" applyFont="1" applyBorder="1" applyAlignment="1">
      <alignment horizontal="center"/>
    </xf>
    <xf numFmtId="44" fontId="50" fillId="0" borderId="22" xfId="1" applyFont="1" applyBorder="1" applyAlignment="1">
      <alignment horizontal="center"/>
    </xf>
    <xf numFmtId="0" fontId="51" fillId="22" borderId="53" xfId="0" applyFont="1" applyFill="1" applyBorder="1" applyAlignment="1">
      <alignment horizontal="center"/>
    </xf>
    <xf numFmtId="43" fontId="50" fillId="22" borderId="53" xfId="5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3" fontId="50" fillId="0" borderId="0" xfId="5" applyFont="1" applyAlignment="1">
      <alignment horizontal="center"/>
    </xf>
    <xf numFmtId="43" fontId="51" fillId="0" borderId="22" xfId="5" applyFont="1" applyBorder="1" applyAlignment="1">
      <alignment horizontal="center"/>
    </xf>
    <xf numFmtId="43" fontId="50" fillId="0" borderId="22" xfId="5" applyFont="1" applyBorder="1" applyAlignment="1">
      <alignment horizontal="center"/>
    </xf>
    <xf numFmtId="49" fontId="51" fillId="22" borderId="53" xfId="0" applyNumberFormat="1" applyFont="1" applyFill="1" applyBorder="1" applyAlignment="1">
      <alignment horizontal="center"/>
    </xf>
    <xf numFmtId="44" fontId="50" fillId="22" borderId="5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1" fillId="0" borderId="41" xfId="0" applyFont="1" applyBorder="1" applyAlignment="1"/>
    <xf numFmtId="0" fontId="81" fillId="0" borderId="40" xfId="0" applyFont="1" applyBorder="1" applyAlignment="1"/>
    <xf numFmtId="0" fontId="105" fillId="0" borderId="0" xfId="0" applyFont="1" applyAlignment="1"/>
    <xf numFmtId="0" fontId="6" fillId="0" borderId="40" xfId="0" applyFont="1" applyBorder="1" applyAlignment="1">
      <alignment horizontal="center"/>
    </xf>
    <xf numFmtId="8" fontId="44" fillId="17" borderId="3" xfId="1" applyNumberFormat="1" applyFont="1" applyFill="1" applyBorder="1" applyAlignment="1">
      <alignment horizontal="right"/>
    </xf>
    <xf numFmtId="44" fontId="107" fillId="17" borderId="3" xfId="1" applyFont="1" applyFill="1" applyBorder="1" applyAlignment="1">
      <alignment horizontal="right"/>
    </xf>
    <xf numFmtId="8" fontId="44" fillId="0" borderId="3" xfId="0" applyNumberFormat="1" applyFont="1" applyBorder="1" applyAlignment="1">
      <alignment horizontal="right"/>
    </xf>
    <xf numFmtId="8" fontId="107" fillId="17" borderId="3" xfId="1" applyNumberFormat="1" applyFont="1" applyFill="1" applyBorder="1"/>
    <xf numFmtId="0" fontId="25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/>
    </xf>
    <xf numFmtId="0" fontId="101" fillId="0" borderId="3" xfId="0" applyFont="1" applyBorder="1" applyAlignment="1">
      <alignment horizontal="center"/>
    </xf>
    <xf numFmtId="0" fontId="102" fillId="0" borderId="3" xfId="0" applyFont="1" applyBorder="1" applyAlignment="1">
      <alignment horizontal="center"/>
    </xf>
    <xf numFmtId="0" fontId="92" fillId="0" borderId="3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44" fillId="0" borderId="4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43" fillId="0" borderId="3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21" borderId="53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50" fillId="22" borderId="53" xfId="0" applyNumberFormat="1" applyFont="1" applyFill="1" applyBorder="1" applyAlignment="1">
      <alignment horizontal="center"/>
    </xf>
    <xf numFmtId="0" fontId="21" fillId="22" borderId="55" xfId="0" applyFont="1" applyFill="1" applyBorder="1" applyAlignment="1">
      <alignment horizontal="center"/>
    </xf>
    <xf numFmtId="0" fontId="54" fillId="22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52" fillId="22" borderId="55" xfId="0" applyFont="1" applyFill="1" applyBorder="1" applyAlignment="1">
      <alignment horizontal="center"/>
    </xf>
    <xf numFmtId="49" fontId="52" fillId="22" borderId="22" xfId="0" applyNumberFormat="1" applyFont="1" applyFill="1" applyBorder="1" applyAlignment="1">
      <alignment horizontal="center"/>
    </xf>
    <xf numFmtId="0" fontId="52" fillId="22" borderId="22" xfId="0" applyFont="1" applyFill="1" applyBorder="1" applyAlignment="1">
      <alignment horizontal="center"/>
    </xf>
    <xf numFmtId="0" fontId="53" fillId="22" borderId="23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55" fillId="22" borderId="23" xfId="0" applyFont="1" applyFill="1" applyBorder="1" applyAlignment="1">
      <alignment horizontal="center"/>
    </xf>
    <xf numFmtId="0" fontId="23" fillId="22" borderId="55" xfId="0" applyFont="1" applyFill="1" applyBorder="1" applyAlignment="1">
      <alignment horizontal="center"/>
    </xf>
    <xf numFmtId="49" fontId="23" fillId="22" borderId="22" xfId="0" applyNumberFormat="1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0" fontId="15" fillId="23" borderId="53" xfId="0" applyFont="1" applyFill="1" applyBorder="1" applyAlignment="1">
      <alignment horizontal="center" vertical="center" wrapText="1"/>
    </xf>
    <xf numFmtId="0" fontId="61" fillId="23" borderId="53" xfId="0" applyFont="1" applyFill="1" applyBorder="1"/>
    <xf numFmtId="0" fontId="61" fillId="23" borderId="23" xfId="0" applyFont="1" applyFill="1" applyBorder="1"/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64" fillId="23" borderId="55" xfId="0" applyNumberFormat="1" applyFont="1" applyFill="1" applyBorder="1" applyAlignment="1">
      <alignment horizontal="center" wrapText="1"/>
    </xf>
    <xf numFmtId="49" fontId="64" fillId="23" borderId="23" xfId="0" applyNumberFormat="1" applyFont="1" applyFill="1" applyBorder="1" applyAlignment="1">
      <alignment horizontal="center" wrapText="1"/>
    </xf>
    <xf numFmtId="49" fontId="35" fillId="9" borderId="0" xfId="0" applyNumberFormat="1" applyFont="1" applyFill="1" applyBorder="1" applyAlignment="1">
      <alignment horizontal="justify"/>
    </xf>
    <xf numFmtId="0" fontId="31" fillId="9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31" fillId="25" borderId="29" xfId="0" applyFont="1" applyFill="1" applyBorder="1" applyAlignment="1">
      <alignment horizontal="center" vertical="center" textRotation="90" wrapText="1"/>
    </xf>
    <xf numFmtId="0" fontId="31" fillId="25" borderId="75" xfId="0" applyFont="1" applyFill="1" applyBorder="1" applyAlignment="1">
      <alignment horizontal="center" vertical="center" textRotation="90" wrapText="1"/>
    </xf>
    <xf numFmtId="0" fontId="39" fillId="9" borderId="26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 vertical="center" textRotation="90" wrapText="1"/>
    </xf>
    <xf numFmtId="0" fontId="31" fillId="24" borderId="34" xfId="0" applyFont="1" applyFill="1" applyBorder="1" applyAlignment="1">
      <alignment horizontal="center" vertical="center" textRotation="90" wrapText="1"/>
    </xf>
    <xf numFmtId="0" fontId="31" fillId="24" borderId="75" xfId="0" applyFont="1" applyFill="1" applyBorder="1" applyAlignment="1">
      <alignment horizontal="center" vertical="center" textRotation="90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75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/>
    </xf>
    <xf numFmtId="0" fontId="31" fillId="25" borderId="28" xfId="0" applyFont="1" applyFill="1" applyBorder="1" applyAlignment="1">
      <alignment horizontal="center"/>
    </xf>
    <xf numFmtId="0" fontId="31" fillId="25" borderId="71" xfId="0" applyFont="1" applyFill="1" applyBorder="1" applyAlignment="1">
      <alignment horizontal="center"/>
    </xf>
    <xf numFmtId="0" fontId="31" fillId="25" borderId="72" xfId="0" applyFont="1" applyFill="1" applyBorder="1" applyAlignment="1">
      <alignment horizontal="center" vertical="center" textRotation="90" wrapText="1"/>
    </xf>
    <xf numFmtId="0" fontId="31" fillId="25" borderId="74" xfId="0" applyFont="1" applyFill="1" applyBorder="1" applyAlignment="1">
      <alignment horizontal="center" vertical="center" textRotation="90" wrapText="1"/>
    </xf>
    <xf numFmtId="0" fontId="31" fillId="25" borderId="76" xfId="0" applyFont="1" applyFill="1" applyBorder="1" applyAlignment="1">
      <alignment horizontal="center" vertical="center" textRotation="90" wrapText="1"/>
    </xf>
    <xf numFmtId="0" fontId="31" fillId="25" borderId="29" xfId="0" applyFont="1" applyFill="1" applyBorder="1" applyAlignment="1" applyProtection="1">
      <alignment horizontal="center" vertical="center" textRotation="90" wrapText="1"/>
      <protection locked="0" hidden="1"/>
    </xf>
    <xf numFmtId="0" fontId="31" fillId="25" borderId="34" xfId="0" applyFont="1" applyFill="1" applyBorder="1" applyAlignment="1" applyProtection="1">
      <alignment horizontal="center" vertical="center" textRotation="90" wrapText="1"/>
      <protection locked="0" hidden="1"/>
    </xf>
    <xf numFmtId="0" fontId="31" fillId="25" borderId="75" xfId="0" applyFont="1" applyFill="1" applyBorder="1" applyAlignment="1" applyProtection="1">
      <alignment horizontal="center" vertical="center" textRotation="90" wrapText="1"/>
      <protection locked="0" hidden="1"/>
    </xf>
    <xf numFmtId="0" fontId="30" fillId="25" borderId="27" xfId="0" applyFont="1" applyFill="1" applyBorder="1" applyAlignment="1">
      <alignment horizontal="center"/>
    </xf>
    <xf numFmtId="0" fontId="30" fillId="25" borderId="71" xfId="0" applyFont="1" applyFill="1" applyBorder="1" applyAlignment="1">
      <alignment horizontal="center"/>
    </xf>
    <xf numFmtId="0" fontId="38" fillId="9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1" fillId="0" borderId="87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89" fillId="0" borderId="3" xfId="0" applyFont="1" applyBorder="1" applyAlignment="1">
      <alignment horizontal="center" wrapText="1"/>
    </xf>
    <xf numFmtId="0" fontId="89" fillId="0" borderId="4" xfId="0" applyFont="1" applyBorder="1" applyAlignment="1">
      <alignment horizontal="center" wrapText="1"/>
    </xf>
    <xf numFmtId="0" fontId="89" fillId="0" borderId="4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84" xfId="0" applyFont="1" applyBorder="1" applyAlignment="1">
      <alignment horizontal="center"/>
    </xf>
    <xf numFmtId="0" fontId="24" fillId="0" borderId="8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/>
    </xf>
    <xf numFmtId="9" fontId="24" fillId="0" borderId="8" xfId="0" applyNumberFormat="1" applyFont="1" applyFill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91" fillId="0" borderId="85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91" fillId="0" borderId="3" xfId="0" applyFont="1" applyBorder="1" applyAlignment="1">
      <alignment horizontal="center"/>
    </xf>
    <xf numFmtId="0" fontId="24" fillId="0" borderId="8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left"/>
    </xf>
    <xf numFmtId="0" fontId="64" fillId="0" borderId="41" xfId="0" applyFont="1" applyFill="1" applyBorder="1" applyAlignment="1">
      <alignment horizontal="left"/>
    </xf>
    <xf numFmtId="0" fontId="28" fillId="9" borderId="26" xfId="0" applyFont="1" applyFill="1" applyBorder="1" applyAlignment="1">
      <alignment horizontal="center"/>
    </xf>
    <xf numFmtId="0" fontId="30" fillId="14" borderId="27" xfId="0" applyFont="1" applyFill="1" applyBorder="1" applyAlignment="1">
      <alignment horizontal="center"/>
    </xf>
    <xf numFmtId="0" fontId="30" fillId="14" borderId="28" xfId="0" applyFont="1" applyFill="1" applyBorder="1" applyAlignment="1">
      <alignment horizontal="center"/>
    </xf>
    <xf numFmtId="0" fontId="31" fillId="14" borderId="29" xfId="0" applyFont="1" applyFill="1" applyBorder="1" applyAlignment="1">
      <alignment horizontal="center" vertical="center" wrapText="1"/>
    </xf>
    <xf numFmtId="0" fontId="31" fillId="14" borderId="34" xfId="0" applyFont="1" applyFill="1" applyBorder="1" applyAlignment="1">
      <alignment horizontal="center" vertical="center" wrapText="1"/>
    </xf>
    <xf numFmtId="0" fontId="31" fillId="14" borderId="29" xfId="0" applyFont="1" applyFill="1" applyBorder="1" applyAlignment="1" applyProtection="1">
      <alignment horizontal="center" vertical="center" textRotation="90" wrapText="1"/>
      <protection locked="0" hidden="1"/>
    </xf>
    <xf numFmtId="0" fontId="31" fillId="14" borderId="34" xfId="0" applyFont="1" applyFill="1" applyBorder="1" applyAlignment="1" applyProtection="1">
      <alignment horizontal="center" vertical="center" textRotation="90" wrapText="1"/>
      <protection locked="0" hidden="1"/>
    </xf>
    <xf numFmtId="0" fontId="26" fillId="9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9" borderId="0" xfId="0" applyFont="1" applyFill="1" applyBorder="1" applyAlignment="1">
      <alignment horizontal="center"/>
    </xf>
    <xf numFmtId="0" fontId="28" fillId="13" borderId="65" xfId="0" applyFont="1" applyFill="1" applyBorder="1" applyAlignment="1">
      <alignment horizontal="center" wrapText="1"/>
    </xf>
    <xf numFmtId="0" fontId="28" fillId="13" borderId="66" xfId="0" applyFont="1" applyFill="1" applyBorder="1" applyAlignment="1">
      <alignment horizontal="center" wrapText="1"/>
    </xf>
    <xf numFmtId="0" fontId="28" fillId="13" borderId="67" xfId="0" applyFont="1" applyFill="1" applyBorder="1" applyAlignment="1">
      <alignment horizontal="center" wrapText="1"/>
    </xf>
    <xf numFmtId="0" fontId="28" fillId="13" borderId="7" xfId="0" applyFont="1" applyFill="1" applyBorder="1" applyAlignment="1">
      <alignment horizontal="center"/>
    </xf>
    <xf numFmtId="0" fontId="28" fillId="13" borderId="6" xfId="0" applyFont="1" applyFill="1" applyBorder="1" applyAlignment="1">
      <alignment horizontal="center"/>
    </xf>
    <xf numFmtId="0" fontId="28" fillId="13" borderId="68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 wrapText="1"/>
    </xf>
    <xf numFmtId="0" fontId="28" fillId="13" borderId="6" xfId="0" applyFont="1" applyFill="1" applyBorder="1" applyAlignment="1">
      <alignment horizontal="center" wrapText="1"/>
    </xf>
    <xf numFmtId="0" fontId="28" fillId="13" borderId="68" xfId="0" applyFont="1" applyFill="1" applyBorder="1" applyAlignment="1">
      <alignment horizontal="center" wrapText="1"/>
    </xf>
    <xf numFmtId="0" fontId="77" fillId="9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56" fillId="9" borderId="26" xfId="0" applyFont="1" applyFill="1" applyBorder="1" applyAlignment="1">
      <alignment horizontal="center" wrapText="1"/>
    </xf>
    <xf numFmtId="0" fontId="30" fillId="10" borderId="27" xfId="0" applyFont="1" applyFill="1" applyBorder="1" applyAlignment="1">
      <alignment horizontal="center"/>
    </xf>
    <xf numFmtId="0" fontId="30" fillId="10" borderId="28" xfId="0" applyFont="1" applyFill="1" applyBorder="1" applyAlignment="1">
      <alignment horizontal="center"/>
    </xf>
    <xf numFmtId="0" fontId="31" fillId="10" borderId="29" xfId="0" applyFont="1" applyFill="1" applyBorder="1" applyAlignment="1">
      <alignment horizontal="center" vertical="center" wrapText="1"/>
    </xf>
    <xf numFmtId="0" fontId="31" fillId="10" borderId="75" xfId="0" applyFont="1" applyFill="1" applyBorder="1" applyAlignment="1">
      <alignment horizontal="center" vertical="center" wrapText="1"/>
    </xf>
    <xf numFmtId="0" fontId="31" fillId="10" borderId="29" xfId="0" applyFont="1" applyFill="1" applyBorder="1" applyAlignment="1" applyProtection="1">
      <alignment horizontal="center" vertical="center" textRotation="90" wrapText="1"/>
      <protection locked="0" hidden="1"/>
    </xf>
    <xf numFmtId="0" fontId="31" fillId="10" borderId="75" xfId="0" applyFont="1" applyFill="1" applyBorder="1" applyAlignment="1" applyProtection="1">
      <alignment horizontal="center" vertical="center" textRotation="90" wrapText="1"/>
      <protection locked="0" hidden="1"/>
    </xf>
    <xf numFmtId="49" fontId="37" fillId="9" borderId="0" xfId="0" applyNumberFormat="1" applyFont="1" applyFill="1" applyBorder="1" applyAlignment="1">
      <alignment horizontal="left"/>
    </xf>
    <xf numFmtId="0" fontId="82" fillId="0" borderId="3" xfId="0" applyFont="1" applyBorder="1" applyAlignment="1">
      <alignment horizontal="center"/>
    </xf>
    <xf numFmtId="0" fontId="86" fillId="0" borderId="3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1" fillId="0" borderId="41" xfId="0" applyFont="1" applyBorder="1" applyAlignment="1">
      <alignment horizontal="center"/>
    </xf>
    <xf numFmtId="0" fontId="105" fillId="0" borderId="3" xfId="0" applyFont="1" applyBorder="1" applyAlignment="1">
      <alignment horizontal="center"/>
    </xf>
    <xf numFmtId="8" fontId="107" fillId="17" borderId="3" xfId="1" applyNumberFormat="1" applyFont="1" applyFill="1" applyBorder="1" applyAlignment="1">
      <alignment horizontal="right"/>
    </xf>
  </cellXfs>
  <cellStyles count="6">
    <cellStyle name="Euro" xfId="3"/>
    <cellStyle name="Millares" xfId="5" builtinId="3"/>
    <cellStyle name="Millares_Presupuesto_Ingresos2003" xfId="4"/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BRO%20BANCO1%20CON%20CONCILIACION%20OCTUBRE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 MUN. HSBC"/>
      <sheetName val="25% "/>
      <sheetName val="75%"/>
      <sheetName val="PRE-INVERSION"/>
      <sheetName val="HSBC PUERTO S J"/>
      <sheetName val="COMPOSTAJE"/>
      <sheetName val="PROY.FISDL PFGL C1"/>
      <sheetName val="PROY.FISDL PFGL C2"/>
      <sheetName val="FIESTAS PATRONALES "/>
      <sheetName val="AGUA POTABLE PAPAYAN"/>
      <sheetName val="DESARROLLO ECONOMICO"/>
      <sheetName val="POLITICA JUVENTUD 2015"/>
      <sheetName val="TURISMO 2015"/>
      <sheetName val="APOYO VIVIENDA PROV. COLIMA"/>
      <sheetName val="EMP. FRAG. CANTON CAULOTE"/>
      <sheetName val="NIÑEZ Y ADOLESCENCIA 2015"/>
      <sheetName val="BALASTADO CALLES ZONA COLIMA"/>
      <sheetName val="ANIVERSARIO 2015"/>
      <sheetName val="APOYO A DISCAPACITADOS"/>
      <sheetName val="FISDL CSR 2015"/>
      <sheetName val="CANCHA COL. NUEVO SUCHITOTO"/>
      <sheetName val="EMPEDRADO FRAG. SAN ANTONIO"/>
      <sheetName val="CERCA PERIMETRAL ZACAMIL"/>
      <sheetName val="AGUA POTABLE CELINA RAMOS"/>
      <sheetName val="AGUA POTABLE PUEBLO VIEJO"/>
      <sheetName val="EQUIPO GESTION DE RIESGO"/>
      <sheetName val="CANALETA COMUNIDAD LOS POCITOS"/>
      <sheetName val="EMP. FRAG. LOS ANGELES"/>
      <sheetName val="EMP. FRAG. SAN CRISTOBAL"/>
      <sheetName val="BADENES COM. EL MILAGRO"/>
      <sheetName val="CANCHA MILINGO FASE II"/>
      <sheetName val="PLAZA CENTRAL COPAPAYO"/>
      <sheetName val="RELLENO SANITARIO 2016"/>
      <sheetName val="MOTON. RETROEXC. 2016"/>
      <sheetName val="CEMUDI 2016"/>
      <sheetName val="COEM 2016"/>
      <sheetName val="PREVENCION DE VIOLENCIA"/>
      <sheetName val="JUVENTUD Y DEPORTE 2016"/>
      <sheetName val="POLITICA DE JUVENTUD"/>
      <sheetName val="CAMPAÑA DE LIMPIEZA 2016"/>
      <sheetName val="POLITICA DE GENERO"/>
      <sheetName val="TURISMO 2016"/>
      <sheetName val="REPARACION EDIFICIO ALCALDIA"/>
      <sheetName val="ALUMBRADO PUBLICO"/>
      <sheetName val="APOYO EDUCACION SUPERIOR"/>
      <sheetName val="C. E. SITIO CENICERO"/>
      <sheetName val="PROMOCION DE LA SALUD"/>
      <sheetName val="POLITICA AGROPECUARIA"/>
      <sheetName val="CERCA CANCHA EL CERETO"/>
      <sheetName val="CERCA CASA COM. SITIO ZAPOTAL"/>
      <sheetName val="EMPEDRADO FRAGUADO SANTA FE"/>
      <sheetName val="ALUMBRADO PUBLICO ZONA COLIMA"/>
      <sheetName val="TRAMOS BALASTADO AGUA CALIENTE"/>
      <sheetName val="CERCA CANCHA G. MANUEL UNGO"/>
      <sheetName val="BALASTADO CANTON COPAPAYO"/>
      <sheetName val="EMPEDRADO FRAGUADO EL COPINOL"/>
      <sheetName val="EMP. FRAG. EL VALLE FASE I"/>
      <sheetName val="CANCHA MULTIUSOS MILINGO"/>
      <sheetName val="SISTEMA VENTILACION MERCADO"/>
      <sheetName val="EMP. FRAG. CALLE HUERTA ENANA"/>
      <sheetName val="BACHEO DE CALLES "/>
      <sheetName val="CEMUDI-ISNA"/>
      <sheetName val="ESCUELAS CULTURA DE PAZ"/>
      <sheetName val="EMPEDRADO FRAGUADO EL ROBLE"/>
      <sheetName val="BALASTADO SAN DIEGO"/>
      <sheetName val="VIVIENDA PROVISIONAL"/>
      <sheetName val="CANCHA C. E. AGUACAYO II FASE"/>
      <sheetName val="APOYO PERSONAS CON DISCAPACIDAD"/>
      <sheetName val="CANCHA PAPATURRO FASE III"/>
      <sheetName val="EMPEDRADO FRAGUADO LOS FRANCOS"/>
      <sheetName val="ANIVERSARIO 2016"/>
      <sheetName val="DONACION SITIO CENICERO"/>
      <sheetName val="NIÑEZ Y ADOLESCENCIA 2016"/>
      <sheetName val="CALLE BARIO A SITIO CENICERO"/>
      <sheetName val="OBRAS CANCHA LA MORA"/>
      <sheetName val="APOYO EDUCACION COLIMITA"/>
      <sheetName val="CASA COM. ZACAMIL I"/>
      <sheetName val="EMPEDRADO FRAGUADO CHAGUITON"/>
      <sheetName val="PASARELA CASERIO CHAGUITON"/>
      <sheetName val="BODEGA CASA C. LAURA LOPEZ"/>
      <sheetName val="EMPEDRADO FRAG. LOS HENRIQUEZ"/>
      <sheetName val="CALLE A CANCHA CIUDADELA"/>
      <sheetName val="EMPEDRADO FRAGUADO MARIANELA"/>
      <sheetName val="SALDOS DE CUENTAS"/>
      <sheetName val="CONSOLIDADO"/>
      <sheetName val="CON. 80%"/>
      <sheetName val="i (4)"/>
      <sheetName val="TRINCHERA No. 11"/>
      <sheetName val="Hoja4"/>
      <sheetName val="GESTION DESARROLLO LOCAL"/>
      <sheetName val="Hoja3"/>
      <sheetName val="Hoja1"/>
      <sheetName val="Hoja10"/>
      <sheetName val="Hoja11"/>
      <sheetName val="Hoja12"/>
      <sheetName val="Hoja5"/>
      <sheetName val="Hoja7"/>
      <sheetName val="Hoja8"/>
      <sheetName val="Hoja9"/>
    </sheetNames>
    <sheetDataSet>
      <sheetData sheetId="0">
        <row r="88">
          <cell r="H88">
            <v>5399.5613413088504</v>
          </cell>
        </row>
        <row r="96">
          <cell r="H96">
            <v>5399.5613413088504</v>
          </cell>
        </row>
      </sheetData>
      <sheetData sheetId="1"/>
      <sheetData sheetId="2"/>
      <sheetData sheetId="3"/>
      <sheetData sheetId="4">
        <row r="41">
          <cell r="H41">
            <v>22053.741890873793</v>
          </cell>
        </row>
      </sheetData>
      <sheetData sheetId="5">
        <row r="10">
          <cell r="H10">
            <v>425.23084753142564</v>
          </cell>
        </row>
      </sheetData>
      <sheetData sheetId="6"/>
      <sheetData sheetId="7"/>
      <sheetData sheetId="8">
        <row r="16">
          <cell r="H16">
            <v>2588.3999991914998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8">
          <cell r="F8">
            <v>5802.24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R539"/>
  <sheetViews>
    <sheetView workbookViewId="0">
      <pane xSplit="2" ySplit="1" topLeftCell="C263" activePane="bottomRight" state="frozen"/>
      <selection pane="topRight" activeCell="C1" sqref="C1"/>
      <selection pane="bottomLeft" activeCell="A2" sqref="A2"/>
      <selection pane="bottomRight" activeCell="A107" sqref="A107"/>
    </sheetView>
  </sheetViews>
  <sheetFormatPr baseColWidth="10" defaultRowHeight="15"/>
  <cols>
    <col min="2" max="2" width="62.140625" customWidth="1"/>
    <col min="3" max="3" width="15.85546875" bestFit="1" customWidth="1"/>
    <col min="4" max="4" width="15.140625" customWidth="1"/>
    <col min="5" max="5" width="14.42578125" bestFit="1" customWidth="1"/>
    <col min="6" max="6" width="15.85546875" customWidth="1"/>
    <col min="7" max="7" width="14.28515625" customWidth="1"/>
    <col min="8" max="9" width="16.28515625" customWidth="1"/>
    <col min="10" max="10" width="14.42578125" bestFit="1" customWidth="1"/>
    <col min="11" max="11" width="18" customWidth="1"/>
    <col min="12" max="12" width="14.42578125" bestFit="1" customWidth="1"/>
    <col min="13" max="13" width="18.42578125" customWidth="1"/>
    <col min="14" max="14" width="17.85546875" customWidth="1"/>
    <col min="15" max="15" width="16.42578125" customWidth="1"/>
    <col min="16" max="16" width="15" customWidth="1"/>
    <col min="17" max="17" width="15.5703125" customWidth="1"/>
    <col min="18" max="19" width="14.5703125" customWidth="1"/>
    <col min="20" max="20" width="14.42578125" customWidth="1"/>
    <col min="21" max="21" width="16" customWidth="1"/>
    <col min="22" max="22" width="15.28515625" customWidth="1"/>
    <col min="23" max="23" width="15.7109375" customWidth="1"/>
    <col min="24" max="24" width="14.28515625" customWidth="1"/>
    <col min="25" max="25" width="15.140625" hidden="1" customWidth="1"/>
    <col min="26" max="26" width="18" customWidth="1"/>
    <col min="27" max="27" width="18.42578125" customWidth="1"/>
    <col min="28" max="28" width="18.7109375" customWidth="1"/>
    <col min="29" max="29" width="18.140625" customWidth="1"/>
    <col min="30" max="30" width="19" customWidth="1"/>
    <col min="31" max="31" width="15.28515625" customWidth="1"/>
    <col min="32" max="32" width="19.85546875" customWidth="1"/>
    <col min="33" max="33" width="19.140625" customWidth="1"/>
    <col min="34" max="34" width="15.140625" customWidth="1"/>
    <col min="35" max="35" width="16" hidden="1" customWidth="1"/>
    <col min="36" max="36" width="16.85546875" customWidth="1"/>
    <col min="37" max="37" width="17" customWidth="1"/>
    <col min="38" max="38" width="19.28515625" customWidth="1"/>
    <col min="39" max="39" width="14.5703125" customWidth="1"/>
    <col min="40" max="40" width="17.42578125" bestFit="1" customWidth="1"/>
    <col min="41" max="41" width="19.7109375" customWidth="1"/>
    <col min="42" max="42" width="18.28515625" customWidth="1"/>
    <col min="43" max="43" width="14.5703125" customWidth="1"/>
    <col min="44" max="44" width="18.85546875" customWidth="1"/>
    <col min="45" max="45" width="23.42578125" customWidth="1"/>
    <col min="46" max="46" width="18.85546875" customWidth="1"/>
    <col min="47" max="47" width="20.140625" customWidth="1"/>
    <col min="48" max="48" width="19.5703125" customWidth="1"/>
    <col min="49" max="49" width="17" customWidth="1"/>
    <col min="50" max="50" width="20.7109375" customWidth="1"/>
    <col min="51" max="51" width="20" customWidth="1"/>
  </cols>
  <sheetData>
    <row r="1" spans="1:47" ht="21">
      <c r="A1" s="18" t="s">
        <v>59</v>
      </c>
      <c r="B1" s="409" t="s">
        <v>60</v>
      </c>
      <c r="C1" s="415">
        <v>3</v>
      </c>
      <c r="D1" s="415">
        <v>3</v>
      </c>
      <c r="E1" s="415">
        <v>4</v>
      </c>
      <c r="F1" s="415">
        <v>4</v>
      </c>
      <c r="G1" s="415">
        <v>5</v>
      </c>
      <c r="H1" s="415">
        <v>5</v>
      </c>
      <c r="I1" s="415">
        <v>6</v>
      </c>
      <c r="J1" s="415">
        <v>6</v>
      </c>
      <c r="K1" s="415">
        <v>7</v>
      </c>
      <c r="L1" s="415">
        <v>7</v>
      </c>
      <c r="M1" s="415">
        <v>8</v>
      </c>
      <c r="N1" s="415">
        <v>8</v>
      </c>
      <c r="O1" s="415">
        <v>11</v>
      </c>
      <c r="P1" s="415">
        <v>11</v>
      </c>
      <c r="Q1" s="414">
        <v>12</v>
      </c>
      <c r="R1" s="414">
        <v>12</v>
      </c>
      <c r="S1" s="414">
        <v>13</v>
      </c>
      <c r="T1" s="414">
        <v>13</v>
      </c>
      <c r="U1" s="414">
        <v>16</v>
      </c>
      <c r="V1" s="414">
        <v>16</v>
      </c>
      <c r="W1" s="414">
        <v>17</v>
      </c>
      <c r="X1" s="418">
        <v>17</v>
      </c>
      <c r="Y1" s="418">
        <v>18</v>
      </c>
      <c r="Z1" s="418">
        <v>18</v>
      </c>
      <c r="AA1" s="4">
        <v>16</v>
      </c>
      <c r="AB1" s="4">
        <v>16</v>
      </c>
      <c r="AC1" s="4">
        <v>17</v>
      </c>
      <c r="AD1" s="4">
        <v>17</v>
      </c>
      <c r="AE1" s="419">
        <v>23</v>
      </c>
      <c r="AF1" s="419">
        <v>23</v>
      </c>
      <c r="AG1" s="419">
        <v>24</v>
      </c>
      <c r="AH1" s="419">
        <v>24</v>
      </c>
      <c r="AI1" s="419">
        <v>25</v>
      </c>
      <c r="AJ1" s="419">
        <v>25</v>
      </c>
      <c r="AK1" s="419">
        <v>26</v>
      </c>
      <c r="AL1" s="419">
        <v>26</v>
      </c>
      <c r="AM1" s="419">
        <v>27</v>
      </c>
      <c r="AN1" s="419">
        <v>27</v>
      </c>
      <c r="AO1" s="419">
        <v>30</v>
      </c>
      <c r="AP1" s="419">
        <v>30</v>
      </c>
      <c r="AQ1" s="419">
        <v>31</v>
      </c>
      <c r="AR1" s="419">
        <v>31</v>
      </c>
      <c r="AS1" s="106" t="s">
        <v>62</v>
      </c>
    </row>
    <row r="2" spans="1:47" ht="23.25">
      <c r="A2" s="10">
        <v>11801</v>
      </c>
      <c r="B2" s="410" t="s">
        <v>0</v>
      </c>
      <c r="C2" s="3"/>
      <c r="D2" s="3"/>
      <c r="E2" s="3"/>
      <c r="F2" s="3">
        <v>25.09</v>
      </c>
      <c r="G2" s="3"/>
      <c r="H2" s="3">
        <v>36.11</v>
      </c>
      <c r="I2" s="3"/>
      <c r="J2" s="3">
        <v>39.380000000000003</v>
      </c>
      <c r="K2" s="3"/>
      <c r="L2" s="3">
        <v>170.9</v>
      </c>
      <c r="M2" s="3"/>
      <c r="N2" s="3">
        <v>82.62</v>
      </c>
      <c r="O2" s="3"/>
      <c r="P2" s="3">
        <v>17.11</v>
      </c>
      <c r="Q2" s="3"/>
      <c r="R2" s="3">
        <v>37.79</v>
      </c>
      <c r="S2" s="3"/>
      <c r="T2" s="3">
        <v>69.05</v>
      </c>
      <c r="U2" s="3">
        <v>46.17</v>
      </c>
      <c r="V2" s="3"/>
      <c r="W2" s="3"/>
      <c r="X2" s="4">
        <v>31.33</v>
      </c>
      <c r="Y2" s="4"/>
      <c r="Z2" s="4">
        <v>7.44</v>
      </c>
      <c r="AA2" s="3"/>
      <c r="AB2" s="3">
        <v>23.23</v>
      </c>
      <c r="AC2" s="3"/>
      <c r="AD2" s="3">
        <v>131.88</v>
      </c>
      <c r="AE2" s="373">
        <v>1.71</v>
      </c>
      <c r="AF2" s="3"/>
      <c r="AG2" s="3"/>
      <c r="AH2" s="3">
        <v>7.75</v>
      </c>
      <c r="AI2" s="3"/>
      <c r="AJ2" s="3">
        <v>73.650000000000006</v>
      </c>
      <c r="AK2" s="3"/>
      <c r="AL2" s="3">
        <v>2.2799999999999998</v>
      </c>
      <c r="AM2" s="3"/>
      <c r="AN2" s="3"/>
      <c r="AO2" s="3"/>
      <c r="AP2" s="3">
        <v>29.55</v>
      </c>
      <c r="AQ2" s="3"/>
      <c r="AR2" s="3">
        <v>27.02</v>
      </c>
      <c r="AS2" s="326">
        <f>SUM(C2:AR2)</f>
        <v>860.06000000000006</v>
      </c>
      <c r="AU2" s="7"/>
    </row>
    <row r="3" spans="1:47" ht="23.25">
      <c r="A3" s="8">
        <v>11802</v>
      </c>
      <c r="B3" s="411" t="s">
        <v>1</v>
      </c>
      <c r="C3" s="3"/>
      <c r="D3" s="3">
        <v>7.99</v>
      </c>
      <c r="E3" s="3"/>
      <c r="F3" s="3"/>
      <c r="G3" s="3"/>
      <c r="H3" s="3">
        <v>7.99</v>
      </c>
      <c r="I3" s="3"/>
      <c r="J3" s="3"/>
      <c r="K3" s="3"/>
      <c r="L3" s="3">
        <v>0</v>
      </c>
      <c r="M3" s="3"/>
      <c r="N3" s="3">
        <v>4.57</v>
      </c>
      <c r="O3" s="3"/>
      <c r="P3" s="3"/>
      <c r="Q3" s="3"/>
      <c r="R3" s="3"/>
      <c r="S3" s="3"/>
      <c r="T3" s="3">
        <v>5.71</v>
      </c>
      <c r="U3" s="3"/>
      <c r="V3" s="3"/>
      <c r="W3" s="3"/>
      <c r="X3" s="4">
        <v>4.5599999999999996</v>
      </c>
      <c r="Y3" s="4"/>
      <c r="Z3" s="4">
        <v>5.71</v>
      </c>
      <c r="AA3" s="3"/>
      <c r="AB3" s="3">
        <v>1.71</v>
      </c>
      <c r="AC3" s="3"/>
      <c r="AD3" s="3">
        <v>1.1399999999999999</v>
      </c>
      <c r="AE3" s="373"/>
      <c r="AF3" s="3"/>
      <c r="AG3" s="3"/>
      <c r="AH3" s="3"/>
      <c r="AI3" s="3"/>
      <c r="AJ3" s="3">
        <v>2.2799999999999998</v>
      </c>
      <c r="AK3" s="3"/>
      <c r="AL3" s="3"/>
      <c r="AM3" s="3"/>
      <c r="AN3" s="3">
        <v>2.2799999999999998</v>
      </c>
      <c r="AO3" s="3"/>
      <c r="AP3" s="3"/>
      <c r="AQ3" s="3"/>
      <c r="AR3" s="3"/>
      <c r="AS3" s="326">
        <f t="shared" ref="AS3:AS47" si="0">SUM(C3:AR3)</f>
        <v>43.940000000000005</v>
      </c>
      <c r="AU3" s="7"/>
    </row>
    <row r="4" spans="1:47" ht="23.25">
      <c r="A4" s="8">
        <v>11803</v>
      </c>
      <c r="B4" s="411" t="s">
        <v>2</v>
      </c>
      <c r="C4" s="3"/>
      <c r="D4" s="3"/>
      <c r="E4" s="3"/>
      <c r="F4" s="3"/>
      <c r="G4" s="3"/>
      <c r="H4" s="3"/>
      <c r="I4" s="3"/>
      <c r="J4" s="3"/>
      <c r="K4" s="3"/>
      <c r="L4" s="3">
        <v>1080.8599999999999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3"/>
      <c r="AB4" s="3"/>
      <c r="AC4" s="3"/>
      <c r="AD4" s="3"/>
      <c r="AE4" s="37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26">
        <f t="shared" si="0"/>
        <v>1080.8599999999999</v>
      </c>
      <c r="AU4" s="7"/>
    </row>
    <row r="5" spans="1:47" ht="23.25">
      <c r="A5" s="8">
        <v>11804</v>
      </c>
      <c r="B5" s="411" t="s">
        <v>3</v>
      </c>
      <c r="C5" s="3"/>
      <c r="D5" s="3">
        <v>5.7</v>
      </c>
      <c r="E5" s="3"/>
      <c r="F5" s="3">
        <v>100.03</v>
      </c>
      <c r="G5" s="3"/>
      <c r="H5" s="3">
        <v>88.64</v>
      </c>
      <c r="I5" s="3"/>
      <c r="J5" s="3">
        <v>177.73</v>
      </c>
      <c r="K5" s="3">
        <v>50.67</v>
      </c>
      <c r="L5" s="3">
        <v>155.22</v>
      </c>
      <c r="M5" s="3"/>
      <c r="N5" s="3">
        <v>109.5</v>
      </c>
      <c r="O5" s="3"/>
      <c r="P5" s="3">
        <v>11.42</v>
      </c>
      <c r="Q5" s="3"/>
      <c r="R5" s="3"/>
      <c r="S5" s="3"/>
      <c r="T5" s="3">
        <v>64.62</v>
      </c>
      <c r="U5" s="3">
        <v>33.29</v>
      </c>
      <c r="V5" s="3"/>
      <c r="W5" s="3"/>
      <c r="X5" s="4">
        <v>11.42</v>
      </c>
      <c r="Y5" s="4"/>
      <c r="Z5" s="4">
        <v>8.15</v>
      </c>
      <c r="AA5" s="3"/>
      <c r="AB5" s="3"/>
      <c r="AC5" s="3">
        <v>78.75</v>
      </c>
      <c r="AD5" s="3">
        <v>17.13</v>
      </c>
      <c r="AE5" s="373">
        <v>14.84</v>
      </c>
      <c r="AF5" s="3">
        <v>17.7</v>
      </c>
      <c r="AG5" s="3"/>
      <c r="AH5" s="3">
        <v>49.17</v>
      </c>
      <c r="AI5" s="3"/>
      <c r="AJ5" s="3">
        <v>79.290000000000006</v>
      </c>
      <c r="AK5" s="3"/>
      <c r="AL5" s="3">
        <v>11.42</v>
      </c>
      <c r="AM5" s="3">
        <v>130.25</v>
      </c>
      <c r="AN5" s="3"/>
      <c r="AO5" s="3"/>
      <c r="AP5" s="3"/>
      <c r="AQ5" s="3"/>
      <c r="AR5" s="3"/>
      <c r="AS5" s="326">
        <f t="shared" si="0"/>
        <v>1214.94</v>
      </c>
      <c r="AU5" s="7"/>
    </row>
    <row r="6" spans="1:47" ht="23.25">
      <c r="A6" s="8">
        <v>11806</v>
      </c>
      <c r="B6" s="411" t="s">
        <v>4</v>
      </c>
      <c r="C6" s="3"/>
      <c r="D6" s="3">
        <v>17.13</v>
      </c>
      <c r="E6" s="3"/>
      <c r="F6" s="3">
        <v>22.84</v>
      </c>
      <c r="G6" s="3"/>
      <c r="H6" s="3"/>
      <c r="I6" s="3"/>
      <c r="J6" s="3">
        <v>5.71</v>
      </c>
      <c r="K6" s="3"/>
      <c r="L6" s="3">
        <v>37.65</v>
      </c>
      <c r="M6" s="3"/>
      <c r="N6" s="3">
        <v>20.56</v>
      </c>
      <c r="O6" s="3"/>
      <c r="P6" s="3">
        <v>5.71</v>
      </c>
      <c r="Q6" s="3"/>
      <c r="R6" s="3">
        <v>3.43</v>
      </c>
      <c r="S6" s="3"/>
      <c r="T6" s="3">
        <v>3.43</v>
      </c>
      <c r="U6" s="3"/>
      <c r="V6" s="3"/>
      <c r="W6" s="3"/>
      <c r="X6" s="4">
        <v>11.42</v>
      </c>
      <c r="Y6" s="4"/>
      <c r="Z6" s="4">
        <v>34.28</v>
      </c>
      <c r="AA6" s="3"/>
      <c r="AB6" s="3"/>
      <c r="AC6" s="3"/>
      <c r="AD6" s="3"/>
      <c r="AE6" s="373">
        <v>3.42</v>
      </c>
      <c r="AF6" s="3"/>
      <c r="AG6" s="3"/>
      <c r="AH6" s="3">
        <v>6.86</v>
      </c>
      <c r="AI6" s="3"/>
      <c r="AJ6" s="3"/>
      <c r="AK6" s="3"/>
      <c r="AL6" s="3">
        <v>5.71</v>
      </c>
      <c r="AM6" s="3"/>
      <c r="AN6" s="3"/>
      <c r="AO6" s="3"/>
      <c r="AP6" s="3"/>
      <c r="AQ6" s="3"/>
      <c r="AR6" s="3"/>
      <c r="AS6" s="326">
        <f t="shared" si="0"/>
        <v>178.15000000000003</v>
      </c>
      <c r="AU6" s="7"/>
    </row>
    <row r="7" spans="1:47" ht="23.25">
      <c r="A7" s="8">
        <v>11815</v>
      </c>
      <c r="B7" s="411" t="s">
        <v>5</v>
      </c>
      <c r="C7" s="416">
        <v>1012.5</v>
      </c>
      <c r="D7" s="3"/>
      <c r="E7" s="3"/>
      <c r="F7" s="3"/>
      <c r="G7" s="3">
        <v>261</v>
      </c>
      <c r="H7" s="3"/>
      <c r="I7" s="3"/>
      <c r="J7" s="3"/>
      <c r="K7" s="3">
        <v>100.5</v>
      </c>
      <c r="L7" s="3"/>
      <c r="M7" s="3">
        <v>256.5</v>
      </c>
      <c r="N7" s="3"/>
      <c r="O7" s="3"/>
      <c r="P7" s="3"/>
      <c r="Q7" s="3"/>
      <c r="R7" s="3"/>
      <c r="S7" s="3">
        <v>156</v>
      </c>
      <c r="T7" s="3"/>
      <c r="U7" s="3"/>
      <c r="V7" s="3">
        <v>46.5</v>
      </c>
      <c r="W7" s="3">
        <v>336</v>
      </c>
      <c r="X7" s="4"/>
      <c r="Y7" s="4"/>
      <c r="Z7" s="4"/>
      <c r="AA7" s="3"/>
      <c r="AB7" s="3"/>
      <c r="AC7" s="3">
        <v>63</v>
      </c>
      <c r="AD7" s="3"/>
      <c r="AE7" s="373"/>
      <c r="AF7" s="3"/>
      <c r="AG7" s="3">
        <v>373.5</v>
      </c>
      <c r="AH7" s="3"/>
      <c r="AI7" s="3"/>
      <c r="AJ7" s="3"/>
      <c r="AK7" s="3"/>
      <c r="AL7" s="3"/>
      <c r="AM7" s="3">
        <v>69</v>
      </c>
      <c r="AN7" s="3"/>
      <c r="AO7" s="3"/>
      <c r="AP7" s="3"/>
      <c r="AQ7" s="3">
        <v>115.5</v>
      </c>
      <c r="AR7" s="3"/>
      <c r="AS7" s="326">
        <f t="shared" si="0"/>
        <v>2790</v>
      </c>
      <c r="AU7" s="7"/>
    </row>
    <row r="8" spans="1:47" ht="23.25">
      <c r="A8" s="8">
        <v>11816</v>
      </c>
      <c r="B8" s="411" t="s">
        <v>6</v>
      </c>
      <c r="C8" s="4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11.42</v>
      </c>
      <c r="U8" s="3"/>
      <c r="V8" s="3"/>
      <c r="W8" s="3"/>
      <c r="X8" s="4"/>
      <c r="Y8" s="4"/>
      <c r="Z8" s="4">
        <v>182.72</v>
      </c>
      <c r="AA8" s="3"/>
      <c r="AB8" s="3"/>
      <c r="AC8" s="3"/>
      <c r="AD8" s="3"/>
      <c r="AE8" s="37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26">
        <f t="shared" si="0"/>
        <v>194.14</v>
      </c>
      <c r="AU8" s="7"/>
    </row>
    <row r="9" spans="1:47" ht="23.25">
      <c r="A9" s="8">
        <v>11817</v>
      </c>
      <c r="B9" s="411" t="s">
        <v>7</v>
      </c>
      <c r="C9" s="41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3"/>
      <c r="AB9" s="3"/>
      <c r="AC9" s="3"/>
      <c r="AD9" s="3"/>
      <c r="AE9" s="37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26">
        <f t="shared" si="0"/>
        <v>0</v>
      </c>
      <c r="AU9" s="7"/>
    </row>
    <row r="10" spans="1:47" ht="23.25">
      <c r="A10" s="8">
        <v>11818</v>
      </c>
      <c r="B10" s="411" t="s">
        <v>8</v>
      </c>
      <c r="C10" s="416"/>
      <c r="D10" s="3"/>
      <c r="E10" s="3"/>
      <c r="F10" s="3"/>
      <c r="G10" s="3"/>
      <c r="H10" s="3"/>
      <c r="I10" s="3"/>
      <c r="J10" s="3"/>
      <c r="K10" s="3"/>
      <c r="L10" s="3"/>
      <c r="M10" s="3">
        <v>3.43</v>
      </c>
      <c r="N10" s="3"/>
      <c r="O10" s="3">
        <v>3.43</v>
      </c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  <c r="AA10" s="3"/>
      <c r="AB10" s="3"/>
      <c r="AC10" s="3"/>
      <c r="AD10" s="3"/>
      <c r="AE10" s="373"/>
      <c r="AF10" s="3"/>
      <c r="AG10" s="3"/>
      <c r="AH10" s="3"/>
      <c r="AI10" s="3"/>
      <c r="AJ10" s="3"/>
      <c r="AK10" s="3"/>
      <c r="AL10" s="3"/>
      <c r="AM10" s="3">
        <v>3.43</v>
      </c>
      <c r="AN10" s="3"/>
      <c r="AO10" s="3"/>
      <c r="AP10" s="3"/>
      <c r="AQ10" s="3"/>
      <c r="AR10" s="3"/>
      <c r="AS10" s="326">
        <f t="shared" si="0"/>
        <v>10.290000000000001</v>
      </c>
      <c r="AU10" s="7"/>
    </row>
    <row r="11" spans="1:47" ht="23.25">
      <c r="A11" s="8">
        <v>11899</v>
      </c>
      <c r="B11" s="411" t="s">
        <v>9</v>
      </c>
      <c r="C11" s="416">
        <v>1.56</v>
      </c>
      <c r="D11" s="3"/>
      <c r="E11" s="3"/>
      <c r="F11" s="3"/>
      <c r="G11" s="3">
        <v>0.91</v>
      </c>
      <c r="H11" s="3"/>
      <c r="I11" s="3">
        <v>0.77</v>
      </c>
      <c r="J11" s="3"/>
      <c r="K11" s="3">
        <v>0.94</v>
      </c>
      <c r="L11" s="3"/>
      <c r="M11" s="3">
        <v>0.88</v>
      </c>
      <c r="N11" s="3"/>
      <c r="O11" s="3">
        <v>1.85</v>
      </c>
      <c r="P11" s="3"/>
      <c r="Q11" s="3">
        <v>0.72</v>
      </c>
      <c r="R11" s="3"/>
      <c r="S11" s="3">
        <v>0.55000000000000004</v>
      </c>
      <c r="T11" s="3"/>
      <c r="U11" s="3"/>
      <c r="V11" s="3">
        <v>0.25</v>
      </c>
      <c r="W11" s="3">
        <v>0.11</v>
      </c>
      <c r="X11" s="4"/>
      <c r="Y11" s="4">
        <v>0.25</v>
      </c>
      <c r="Z11" s="4"/>
      <c r="AA11" s="3">
        <v>0.14000000000000001</v>
      </c>
      <c r="AB11" s="3"/>
      <c r="AC11" s="3">
        <v>0.77</v>
      </c>
      <c r="AD11" s="3"/>
      <c r="AE11" s="373"/>
      <c r="AF11" s="3">
        <v>1.43</v>
      </c>
      <c r="AG11" s="3">
        <v>16.25</v>
      </c>
      <c r="AH11" s="3"/>
      <c r="AI11" s="3">
        <v>0.69</v>
      </c>
      <c r="AJ11" s="3"/>
      <c r="AK11" s="3">
        <v>0.57999999999999996</v>
      </c>
      <c r="AL11" s="3"/>
      <c r="AM11" s="3">
        <v>0.66</v>
      </c>
      <c r="AN11" s="3"/>
      <c r="AO11" s="3">
        <v>0.61</v>
      </c>
      <c r="AP11" s="3"/>
      <c r="AQ11" s="3">
        <v>0.64</v>
      </c>
      <c r="AR11" s="3"/>
      <c r="AS11" s="326">
        <f t="shared" si="0"/>
        <v>30.56</v>
      </c>
      <c r="AU11" s="7"/>
    </row>
    <row r="12" spans="1:47" ht="45.75" customHeight="1">
      <c r="A12" s="8">
        <v>12105</v>
      </c>
      <c r="B12" s="412" t="s">
        <v>10</v>
      </c>
      <c r="C12" s="416">
        <v>292.52</v>
      </c>
      <c r="D12" s="3"/>
      <c r="E12" s="3">
        <v>253.58</v>
      </c>
      <c r="F12" s="3"/>
      <c r="G12" s="3">
        <v>347.16</v>
      </c>
      <c r="H12" s="3"/>
      <c r="I12" s="3">
        <v>215.99</v>
      </c>
      <c r="J12" s="3"/>
      <c r="K12" s="3">
        <v>457.52</v>
      </c>
      <c r="L12" s="3"/>
      <c r="M12" s="3">
        <v>240.72</v>
      </c>
      <c r="N12" s="3"/>
      <c r="O12" s="3">
        <v>231.43</v>
      </c>
      <c r="P12" s="3"/>
      <c r="Q12" s="3">
        <v>197.86</v>
      </c>
      <c r="R12" s="3"/>
      <c r="S12" s="3">
        <v>252.63</v>
      </c>
      <c r="T12" s="3"/>
      <c r="U12" s="3">
        <v>0</v>
      </c>
      <c r="V12" s="3">
        <v>238.58</v>
      </c>
      <c r="W12" s="3">
        <v>257.88</v>
      </c>
      <c r="X12" s="4"/>
      <c r="Y12" s="4">
        <v>236.08</v>
      </c>
      <c r="Z12" s="4"/>
      <c r="AA12" s="3">
        <v>165.36</v>
      </c>
      <c r="AB12" s="3"/>
      <c r="AC12" s="3">
        <v>300.02</v>
      </c>
      <c r="AD12" s="3"/>
      <c r="AE12" s="373"/>
      <c r="AF12" s="3">
        <v>263.92</v>
      </c>
      <c r="AG12" s="3">
        <v>193.8</v>
      </c>
      <c r="AH12" s="3"/>
      <c r="AI12" s="3">
        <v>146.80000000000001</v>
      </c>
      <c r="AJ12" s="3"/>
      <c r="AK12" s="3">
        <v>184.3</v>
      </c>
      <c r="AL12" s="3"/>
      <c r="AM12" s="3">
        <v>277.51</v>
      </c>
      <c r="AN12" s="3"/>
      <c r="AO12" s="3">
        <v>243.93</v>
      </c>
      <c r="AP12" s="3"/>
      <c r="AQ12" s="3">
        <v>285.72000000000003</v>
      </c>
      <c r="AR12" s="3"/>
      <c r="AS12" s="326">
        <f t="shared" si="0"/>
        <v>5283.3100000000013</v>
      </c>
      <c r="AU12" s="7"/>
    </row>
    <row r="13" spans="1:47" ht="48" customHeight="1">
      <c r="A13" s="8">
        <v>12106</v>
      </c>
      <c r="B13" s="412" t="s">
        <v>11</v>
      </c>
      <c r="C13" s="416">
        <v>0.95</v>
      </c>
      <c r="D13" s="3"/>
      <c r="E13" s="3"/>
      <c r="F13" s="3"/>
      <c r="G13" s="3"/>
      <c r="H13" s="3"/>
      <c r="I13" s="3">
        <v>1.9</v>
      </c>
      <c r="J13" s="3"/>
      <c r="K13" s="3">
        <v>0.95</v>
      </c>
      <c r="L13" s="3"/>
      <c r="M13" s="3">
        <v>2.85</v>
      </c>
      <c r="N13" s="3"/>
      <c r="O13" s="3">
        <v>1</v>
      </c>
      <c r="P13" s="3"/>
      <c r="Q13" s="3">
        <v>1.9</v>
      </c>
      <c r="R13" s="3"/>
      <c r="S13" s="3">
        <v>1.9</v>
      </c>
      <c r="T13" s="3"/>
      <c r="U13" s="3"/>
      <c r="V13" s="3">
        <v>1.9</v>
      </c>
      <c r="W13" s="3">
        <v>0.95</v>
      </c>
      <c r="X13" s="4"/>
      <c r="Y13" s="4"/>
      <c r="Z13" s="4"/>
      <c r="AA13" s="3"/>
      <c r="AB13" s="3"/>
      <c r="AC13" s="3">
        <v>0.95</v>
      </c>
      <c r="AD13" s="3"/>
      <c r="AE13" s="373"/>
      <c r="AF13" s="3">
        <v>1.9</v>
      </c>
      <c r="AG13" s="3"/>
      <c r="AH13" s="3"/>
      <c r="AI13" s="3"/>
      <c r="AJ13" s="3"/>
      <c r="AK13" s="3"/>
      <c r="AL13" s="3"/>
      <c r="AM13" s="3">
        <v>1.9</v>
      </c>
      <c r="AN13" s="3"/>
      <c r="AO13" s="3">
        <v>0.95</v>
      </c>
      <c r="AP13" s="3"/>
      <c r="AQ13" s="3"/>
      <c r="AR13" s="3"/>
      <c r="AS13" s="326">
        <f t="shared" si="0"/>
        <v>19.999999999999996</v>
      </c>
      <c r="AU13" s="7"/>
    </row>
    <row r="14" spans="1:47" ht="23.25">
      <c r="A14" s="8">
        <v>12107</v>
      </c>
      <c r="B14" s="411" t="s">
        <v>12</v>
      </c>
      <c r="C14" s="416">
        <v>4858.5</v>
      </c>
      <c r="D14" s="3"/>
      <c r="E14" s="3"/>
      <c r="F14" s="3"/>
      <c r="G14" s="3">
        <v>426</v>
      </c>
      <c r="H14" s="3"/>
      <c r="I14" s="3"/>
      <c r="J14" s="3"/>
      <c r="K14" s="3">
        <v>144</v>
      </c>
      <c r="L14" s="3"/>
      <c r="M14" s="3">
        <v>771</v>
      </c>
      <c r="N14" s="3"/>
      <c r="O14" s="3"/>
      <c r="P14" s="3"/>
      <c r="Q14" s="3"/>
      <c r="R14" s="3"/>
      <c r="S14" s="3">
        <v>339</v>
      </c>
      <c r="T14" s="3"/>
      <c r="U14" s="3"/>
      <c r="V14" s="3">
        <v>103</v>
      </c>
      <c r="W14" s="3">
        <v>902</v>
      </c>
      <c r="X14" s="4"/>
      <c r="Y14" s="4"/>
      <c r="Z14" s="4"/>
      <c r="AA14" s="3"/>
      <c r="AB14" s="3"/>
      <c r="AC14" s="3">
        <v>241.5</v>
      </c>
      <c r="AD14" s="3"/>
      <c r="AE14" s="373"/>
      <c r="AF14" s="3"/>
      <c r="AG14" s="3">
        <v>776.5</v>
      </c>
      <c r="AH14" s="3"/>
      <c r="AI14" s="3"/>
      <c r="AJ14" s="3"/>
      <c r="AK14" s="3"/>
      <c r="AL14" s="3"/>
      <c r="AM14" s="3">
        <v>284.5</v>
      </c>
      <c r="AN14" s="3"/>
      <c r="AO14" s="3">
        <v>86</v>
      </c>
      <c r="AP14" s="3"/>
      <c r="AQ14" s="3">
        <v>693</v>
      </c>
      <c r="AR14" s="3"/>
      <c r="AS14" s="326">
        <f t="shared" si="0"/>
        <v>9625</v>
      </c>
      <c r="AU14" s="7"/>
    </row>
    <row r="15" spans="1:47" ht="23.25">
      <c r="A15" s="8">
        <v>12108</v>
      </c>
      <c r="B15" s="411" t="s">
        <v>13</v>
      </c>
      <c r="C15" s="416"/>
      <c r="D15" s="3">
        <v>221.78</v>
      </c>
      <c r="E15" s="3"/>
      <c r="F15" s="3">
        <v>249.54</v>
      </c>
      <c r="G15" s="3"/>
      <c r="H15" s="3">
        <v>300.77</v>
      </c>
      <c r="I15" s="3"/>
      <c r="J15" s="3">
        <v>283</v>
      </c>
      <c r="K15" s="3"/>
      <c r="L15" s="3">
        <v>316.77999999999997</v>
      </c>
      <c r="M15" s="3"/>
      <c r="N15" s="3">
        <v>151.1</v>
      </c>
      <c r="O15" s="3"/>
      <c r="P15" s="3">
        <v>129.49</v>
      </c>
      <c r="Q15" s="3"/>
      <c r="R15" s="3">
        <v>151.99</v>
      </c>
      <c r="S15" s="3"/>
      <c r="T15" s="3">
        <v>247.37</v>
      </c>
      <c r="U15" s="3">
        <v>274.73</v>
      </c>
      <c r="V15" s="3"/>
      <c r="W15" s="3"/>
      <c r="X15" s="4">
        <v>117.85</v>
      </c>
      <c r="Y15" s="4"/>
      <c r="Z15" s="4">
        <v>201.79</v>
      </c>
      <c r="AA15" s="3"/>
      <c r="AB15" s="3">
        <v>16.64</v>
      </c>
      <c r="AC15" s="3"/>
      <c r="AD15" s="3">
        <v>79.59</v>
      </c>
      <c r="AE15" s="373">
        <v>209.52</v>
      </c>
      <c r="AF15" s="3"/>
      <c r="AG15" s="3"/>
      <c r="AH15" s="3">
        <v>72.47</v>
      </c>
      <c r="AI15" s="3"/>
      <c r="AJ15" s="3">
        <v>187.4</v>
      </c>
      <c r="AK15" s="3"/>
      <c r="AL15" s="3">
        <v>168.4</v>
      </c>
      <c r="AM15" s="3"/>
      <c r="AN15" s="3">
        <v>109.58</v>
      </c>
      <c r="AO15" s="3"/>
      <c r="AP15" s="3">
        <v>180.47</v>
      </c>
      <c r="AQ15" s="3"/>
      <c r="AR15" s="3">
        <v>88.63</v>
      </c>
      <c r="AS15" s="326">
        <f t="shared" si="0"/>
        <v>3758.8899999999994</v>
      </c>
      <c r="AU15" s="7"/>
    </row>
    <row r="16" spans="1:47" ht="23.25">
      <c r="A16" s="8">
        <v>12109</v>
      </c>
      <c r="B16" s="411" t="s">
        <v>14</v>
      </c>
      <c r="C16" s="416"/>
      <c r="D16" s="3">
        <v>202.46</v>
      </c>
      <c r="E16" s="3"/>
      <c r="F16" s="3">
        <v>161.94</v>
      </c>
      <c r="G16" s="3"/>
      <c r="H16" s="3">
        <v>278.76</v>
      </c>
      <c r="I16" s="3"/>
      <c r="J16" s="3">
        <v>265.05</v>
      </c>
      <c r="K16" s="3"/>
      <c r="L16" s="3">
        <v>315.7</v>
      </c>
      <c r="M16" s="3"/>
      <c r="N16" s="3">
        <v>136.85</v>
      </c>
      <c r="O16" s="3"/>
      <c r="P16" s="3">
        <v>129.08000000000001</v>
      </c>
      <c r="Q16" s="3"/>
      <c r="R16" s="3">
        <v>126.77</v>
      </c>
      <c r="S16" s="3"/>
      <c r="T16" s="3">
        <v>282.60000000000002</v>
      </c>
      <c r="U16" s="3">
        <v>220.59</v>
      </c>
      <c r="V16" s="3"/>
      <c r="W16" s="3"/>
      <c r="X16" s="4">
        <v>90.41</v>
      </c>
      <c r="Y16" s="4"/>
      <c r="Z16" s="4">
        <v>168.46</v>
      </c>
      <c r="AA16" s="3"/>
      <c r="AB16" s="3">
        <v>15.58</v>
      </c>
      <c r="AC16" s="3"/>
      <c r="AD16" s="3">
        <v>84.53</v>
      </c>
      <c r="AE16" s="373">
        <v>213.34</v>
      </c>
      <c r="AF16" s="3"/>
      <c r="AG16" s="3"/>
      <c r="AH16" s="3">
        <v>67.44</v>
      </c>
      <c r="AI16" s="3"/>
      <c r="AJ16" s="3">
        <v>183.83</v>
      </c>
      <c r="AK16" s="3"/>
      <c r="AL16" s="3">
        <v>152.63999999999999</v>
      </c>
      <c r="AM16" s="3"/>
      <c r="AN16" s="3">
        <v>88.28</v>
      </c>
      <c r="AO16" s="3"/>
      <c r="AP16" s="3">
        <v>199.7</v>
      </c>
      <c r="AQ16" s="3"/>
      <c r="AR16" s="3">
        <v>55.62</v>
      </c>
      <c r="AS16" s="326">
        <f t="shared" si="0"/>
        <v>3439.63</v>
      </c>
      <c r="AU16" s="7"/>
    </row>
    <row r="17" spans="1:47" ht="23.25">
      <c r="A17" s="8">
        <v>12110</v>
      </c>
      <c r="B17" s="411" t="s">
        <v>15</v>
      </c>
      <c r="C17" s="41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3"/>
      <c r="AB17" s="3"/>
      <c r="AC17" s="3"/>
      <c r="AD17" s="3"/>
      <c r="AE17" s="37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26">
        <f t="shared" si="0"/>
        <v>0</v>
      </c>
      <c r="AU17" s="7"/>
    </row>
    <row r="18" spans="1:47" ht="23.25">
      <c r="A18" s="8">
        <v>12111</v>
      </c>
      <c r="B18" s="411" t="s">
        <v>16</v>
      </c>
      <c r="C18" s="416">
        <v>74</v>
      </c>
      <c r="D18" s="3"/>
      <c r="E18" s="3">
        <v>52</v>
      </c>
      <c r="F18" s="3"/>
      <c r="G18" s="3">
        <v>38</v>
      </c>
      <c r="H18" s="3"/>
      <c r="I18" s="3"/>
      <c r="J18" s="3"/>
      <c r="K18" s="3">
        <v>26</v>
      </c>
      <c r="L18" s="3"/>
      <c r="M18" s="3">
        <v>36</v>
      </c>
      <c r="N18" s="3"/>
      <c r="O18" s="3">
        <v>38</v>
      </c>
      <c r="P18" s="3"/>
      <c r="Q18" s="3">
        <v>14</v>
      </c>
      <c r="R18" s="3"/>
      <c r="S18" s="3">
        <v>42</v>
      </c>
      <c r="T18" s="3"/>
      <c r="U18" s="3"/>
      <c r="V18" s="3">
        <v>48</v>
      </c>
      <c r="W18" s="3">
        <v>28</v>
      </c>
      <c r="X18" s="4"/>
      <c r="Y18" s="4">
        <v>6</v>
      </c>
      <c r="Z18" s="4"/>
      <c r="AA18" s="3">
        <v>66</v>
      </c>
      <c r="AB18" s="3"/>
      <c r="AC18" s="3">
        <v>36</v>
      </c>
      <c r="AD18" s="3"/>
      <c r="AE18" s="373"/>
      <c r="AF18" s="3">
        <v>14</v>
      </c>
      <c r="AG18" s="3">
        <v>10</v>
      </c>
      <c r="AH18" s="3"/>
      <c r="AI18" s="3">
        <v>20</v>
      </c>
      <c r="AJ18" s="3"/>
      <c r="AK18" s="3">
        <v>34</v>
      </c>
      <c r="AL18" s="3"/>
      <c r="AM18" s="3">
        <v>14</v>
      </c>
      <c r="AN18" s="3"/>
      <c r="AO18" s="3"/>
      <c r="AP18" s="3"/>
      <c r="AQ18" s="3">
        <v>57.75</v>
      </c>
      <c r="AR18" s="3"/>
      <c r="AS18" s="326">
        <f t="shared" si="0"/>
        <v>653.75</v>
      </c>
      <c r="AU18" s="7"/>
    </row>
    <row r="19" spans="1:47" ht="23.25">
      <c r="A19" s="8">
        <v>12112</v>
      </c>
      <c r="B19" s="411" t="s">
        <v>17</v>
      </c>
      <c r="C19" s="416"/>
      <c r="D19" s="3">
        <v>60</v>
      </c>
      <c r="E19" s="3">
        <v>3</v>
      </c>
      <c r="F19" s="3">
        <v>2.5</v>
      </c>
      <c r="G19" s="3"/>
      <c r="H19" s="3"/>
      <c r="I19" s="3"/>
      <c r="J19" s="3">
        <v>10</v>
      </c>
      <c r="K19" s="3"/>
      <c r="L19" s="3">
        <v>10</v>
      </c>
      <c r="M19" s="3"/>
      <c r="N19" s="3">
        <v>7.5</v>
      </c>
      <c r="O19" s="3"/>
      <c r="P19" s="3">
        <v>13</v>
      </c>
      <c r="Q19" s="3"/>
      <c r="R19" s="3">
        <v>27.5</v>
      </c>
      <c r="S19" s="3"/>
      <c r="T19" s="3">
        <v>5</v>
      </c>
      <c r="U19" s="3">
        <v>17.5</v>
      </c>
      <c r="V19" s="3"/>
      <c r="W19" s="3"/>
      <c r="X19" s="4">
        <v>7.5</v>
      </c>
      <c r="Y19" s="4"/>
      <c r="Z19" s="3">
        <v>5</v>
      </c>
      <c r="AA19" s="3"/>
      <c r="AB19" s="3"/>
      <c r="AC19" s="3"/>
      <c r="AD19" s="3">
        <v>2.5</v>
      </c>
      <c r="AE19" s="373">
        <v>5</v>
      </c>
      <c r="AF19" s="3">
        <v>19.5</v>
      </c>
      <c r="AG19" s="3"/>
      <c r="AH19" s="3">
        <v>5</v>
      </c>
      <c r="AI19" s="3"/>
      <c r="AJ19" s="3">
        <v>2.5</v>
      </c>
      <c r="AK19" s="3"/>
      <c r="AL19" s="3">
        <v>35</v>
      </c>
      <c r="AM19" s="3"/>
      <c r="AN19" s="3">
        <v>5</v>
      </c>
      <c r="AO19" s="3"/>
      <c r="AP19" s="3"/>
      <c r="AQ19" s="3"/>
      <c r="AR19" s="3">
        <v>2.5</v>
      </c>
      <c r="AS19" s="326">
        <f t="shared" si="0"/>
        <v>245.5</v>
      </c>
      <c r="AU19" s="7"/>
    </row>
    <row r="20" spans="1:47" ht="23.25">
      <c r="A20" s="8">
        <v>12113</v>
      </c>
      <c r="B20" s="411" t="s">
        <v>18</v>
      </c>
      <c r="C20" s="416">
        <v>1938.5</v>
      </c>
      <c r="D20" s="3">
        <v>20</v>
      </c>
      <c r="E20" s="3"/>
      <c r="F20" s="3">
        <v>25</v>
      </c>
      <c r="G20" s="3">
        <v>109</v>
      </c>
      <c r="H20" s="3"/>
      <c r="I20" s="3"/>
      <c r="J20" s="3"/>
      <c r="K20" s="3">
        <v>42</v>
      </c>
      <c r="L20" s="3"/>
      <c r="M20" s="3">
        <v>230</v>
      </c>
      <c r="N20" s="3"/>
      <c r="O20" s="3"/>
      <c r="P20" s="3">
        <v>5</v>
      </c>
      <c r="Q20" s="3"/>
      <c r="R20" s="3">
        <v>5</v>
      </c>
      <c r="S20" s="3">
        <v>96</v>
      </c>
      <c r="T20" s="3">
        <v>5</v>
      </c>
      <c r="U20" s="3">
        <v>30</v>
      </c>
      <c r="V20" s="3">
        <v>31</v>
      </c>
      <c r="W20" s="3">
        <v>230.5</v>
      </c>
      <c r="X20" s="4">
        <v>90</v>
      </c>
      <c r="Y20" s="4"/>
      <c r="Z20" s="4"/>
      <c r="AA20" s="3"/>
      <c r="AB20" s="3">
        <v>5</v>
      </c>
      <c r="AC20" s="3">
        <v>62</v>
      </c>
      <c r="AD20" s="3"/>
      <c r="AE20" s="373"/>
      <c r="AF20" s="3"/>
      <c r="AG20" s="3">
        <v>242</v>
      </c>
      <c r="AH20" s="3"/>
      <c r="AI20" s="3"/>
      <c r="AJ20" s="3"/>
      <c r="AK20" s="3"/>
      <c r="AL20" s="3"/>
      <c r="AM20" s="3">
        <v>86</v>
      </c>
      <c r="AN20" s="3"/>
      <c r="AO20" s="3">
        <v>24</v>
      </c>
      <c r="AP20" s="3"/>
      <c r="AQ20" s="3">
        <v>203</v>
      </c>
      <c r="AR20" s="3"/>
      <c r="AS20" s="326">
        <f t="shared" si="0"/>
        <v>3479</v>
      </c>
      <c r="AU20" s="7"/>
    </row>
    <row r="21" spans="1:47" ht="23.25">
      <c r="A21" s="8">
        <v>12114</v>
      </c>
      <c r="B21" s="411" t="s">
        <v>19</v>
      </c>
      <c r="C21" s="416">
        <v>18.25</v>
      </c>
      <c r="D21" s="3">
        <v>75.92</v>
      </c>
      <c r="E21" s="3">
        <v>16.21</v>
      </c>
      <c r="F21" s="3">
        <v>96.46</v>
      </c>
      <c r="G21" s="3">
        <v>21.15</v>
      </c>
      <c r="H21" s="3">
        <v>56.64</v>
      </c>
      <c r="I21" s="3">
        <v>65.02</v>
      </c>
      <c r="J21" s="3">
        <v>53.19</v>
      </c>
      <c r="K21" s="3">
        <v>27.87</v>
      </c>
      <c r="L21" s="3">
        <v>118.09</v>
      </c>
      <c r="M21" s="3">
        <v>14.09</v>
      </c>
      <c r="N21" s="3">
        <v>39.11</v>
      </c>
      <c r="O21" s="3">
        <v>15.68</v>
      </c>
      <c r="P21" s="3">
        <v>33.22</v>
      </c>
      <c r="Q21" s="3">
        <v>14.9</v>
      </c>
      <c r="R21" s="3">
        <v>35.32</v>
      </c>
      <c r="S21" s="3">
        <v>21.25</v>
      </c>
      <c r="T21" s="3">
        <v>54.01</v>
      </c>
      <c r="U21" s="3">
        <v>44.13</v>
      </c>
      <c r="V21" s="3">
        <v>15.56</v>
      </c>
      <c r="W21" s="3">
        <v>15.2</v>
      </c>
      <c r="X21" s="4">
        <v>43.12</v>
      </c>
      <c r="Y21" s="4">
        <v>13.04</v>
      </c>
      <c r="Z21" s="4">
        <v>42.26</v>
      </c>
      <c r="AA21" s="3">
        <v>12.18</v>
      </c>
      <c r="AB21" s="3">
        <v>11.87</v>
      </c>
      <c r="AC21" s="3">
        <v>17.29</v>
      </c>
      <c r="AD21" s="3">
        <v>31.33</v>
      </c>
      <c r="AE21" s="373">
        <v>35.51</v>
      </c>
      <c r="AF21" s="3">
        <v>15.52</v>
      </c>
      <c r="AG21" s="3">
        <v>11.64</v>
      </c>
      <c r="AH21" s="3">
        <v>17.57</v>
      </c>
      <c r="AI21" s="3">
        <v>9.8000000000000007</v>
      </c>
      <c r="AJ21" s="3">
        <v>38.130000000000003</v>
      </c>
      <c r="AK21" s="3">
        <v>11.44</v>
      </c>
      <c r="AL21" s="3">
        <v>26.13</v>
      </c>
      <c r="AM21" s="3">
        <v>25.78</v>
      </c>
      <c r="AN21" s="3">
        <v>19.48</v>
      </c>
      <c r="AO21" s="3">
        <v>13.15</v>
      </c>
      <c r="AP21" s="3">
        <v>27.12</v>
      </c>
      <c r="AQ21" s="3">
        <v>19.91</v>
      </c>
      <c r="AR21" s="3">
        <v>9.48</v>
      </c>
      <c r="AS21" s="326">
        <f t="shared" si="0"/>
        <v>1303.0200000000002</v>
      </c>
      <c r="AU21" s="7"/>
    </row>
    <row r="22" spans="1:47" ht="23.25">
      <c r="A22" s="8">
        <v>12115</v>
      </c>
      <c r="B22" s="411" t="s">
        <v>35</v>
      </c>
      <c r="C22" s="416">
        <v>823.5</v>
      </c>
      <c r="D22" s="3">
        <v>476.2</v>
      </c>
      <c r="E22" s="3"/>
      <c r="F22" s="3">
        <v>619.05999999999995</v>
      </c>
      <c r="G22" s="3"/>
      <c r="H22" s="3">
        <v>333.34</v>
      </c>
      <c r="I22" s="3"/>
      <c r="J22" s="3"/>
      <c r="K22" s="3">
        <v>558</v>
      </c>
      <c r="L22" s="3"/>
      <c r="M22" s="3"/>
      <c r="N22" s="3">
        <v>238.1</v>
      </c>
      <c r="O22" s="3"/>
      <c r="P22" s="3">
        <v>333.34</v>
      </c>
      <c r="Q22" s="3"/>
      <c r="R22" s="3"/>
      <c r="S22" s="3">
        <v>216.25</v>
      </c>
      <c r="T22" s="3">
        <v>190.48</v>
      </c>
      <c r="U22" s="3">
        <v>142.86000000000001</v>
      </c>
      <c r="V22" s="3"/>
      <c r="W22" s="3"/>
      <c r="X22" s="4">
        <v>285.72000000000003</v>
      </c>
      <c r="Y22" s="4"/>
      <c r="Z22" s="4">
        <v>142.86000000000001</v>
      </c>
      <c r="AA22" s="3">
        <v>466.5</v>
      </c>
      <c r="AB22" s="3">
        <v>47.62</v>
      </c>
      <c r="AC22" s="3"/>
      <c r="AD22" s="3">
        <v>285.72000000000003</v>
      </c>
      <c r="AE22" s="373">
        <v>142.86000000000001</v>
      </c>
      <c r="AF22" s="3">
        <v>400.5</v>
      </c>
      <c r="AG22" s="3"/>
      <c r="AH22" s="3"/>
      <c r="AI22" s="3"/>
      <c r="AJ22" s="3">
        <v>142.86000000000001</v>
      </c>
      <c r="AK22" s="3">
        <v>254.25</v>
      </c>
      <c r="AL22" s="3"/>
      <c r="AM22" s="3"/>
      <c r="AN22" s="3">
        <v>190.48</v>
      </c>
      <c r="AO22" s="3">
        <v>333.25</v>
      </c>
      <c r="AP22" s="3"/>
      <c r="AQ22" s="3"/>
      <c r="AR22" s="3"/>
      <c r="AS22" s="326">
        <f t="shared" si="0"/>
        <v>6623.7499999999991</v>
      </c>
      <c r="AU22" s="7"/>
    </row>
    <row r="23" spans="1:47" ht="23.25">
      <c r="A23" s="8">
        <v>12117</v>
      </c>
      <c r="B23" s="411" t="s">
        <v>20</v>
      </c>
      <c r="C23" s="416"/>
      <c r="D23" s="3">
        <v>51.11</v>
      </c>
      <c r="E23" s="3"/>
      <c r="F23" s="3">
        <v>56.2</v>
      </c>
      <c r="G23" s="3"/>
      <c r="H23" s="3">
        <v>85.25</v>
      </c>
      <c r="I23" s="3"/>
      <c r="J23" s="3">
        <v>103.44</v>
      </c>
      <c r="K23" s="3"/>
      <c r="L23" s="3">
        <v>127.7</v>
      </c>
      <c r="M23" s="3"/>
      <c r="N23" s="3">
        <v>40.299999999999997</v>
      </c>
      <c r="O23" s="3"/>
      <c r="P23" s="3">
        <v>30.34</v>
      </c>
      <c r="Q23" s="3"/>
      <c r="R23" s="3">
        <v>31.89</v>
      </c>
      <c r="S23" s="3"/>
      <c r="T23" s="3">
        <v>96.88</v>
      </c>
      <c r="U23" s="3">
        <v>79.23</v>
      </c>
      <c r="V23" s="3"/>
      <c r="W23" s="3"/>
      <c r="X23" s="4">
        <v>45.71</v>
      </c>
      <c r="Y23" s="4"/>
      <c r="Z23" s="4">
        <v>86.86</v>
      </c>
      <c r="AA23" s="3"/>
      <c r="AB23" s="3">
        <v>6.29</v>
      </c>
      <c r="AC23" s="3"/>
      <c r="AD23" s="3">
        <v>17.989999999999998</v>
      </c>
      <c r="AE23" s="373">
        <v>114.78</v>
      </c>
      <c r="AF23" s="3"/>
      <c r="AG23" s="3"/>
      <c r="AH23" s="3">
        <v>26.94</v>
      </c>
      <c r="AI23" s="3"/>
      <c r="AJ23" s="3">
        <v>46.19</v>
      </c>
      <c r="AK23" s="3"/>
      <c r="AL23" s="3">
        <v>46.69</v>
      </c>
      <c r="AM23" s="3"/>
      <c r="AN23" s="3">
        <v>17.79</v>
      </c>
      <c r="AO23" s="3"/>
      <c r="AP23" s="3">
        <v>35.26</v>
      </c>
      <c r="AQ23" s="3"/>
      <c r="AR23" s="3">
        <v>17.28</v>
      </c>
      <c r="AS23" s="326">
        <f t="shared" si="0"/>
        <v>1164.1200000000001</v>
      </c>
      <c r="AU23" s="7"/>
    </row>
    <row r="24" spans="1:47" ht="23.25">
      <c r="A24" s="8">
        <v>12118</v>
      </c>
      <c r="B24" s="411" t="s">
        <v>21</v>
      </c>
      <c r="C24" s="416"/>
      <c r="D24" s="3"/>
      <c r="E24" s="3"/>
      <c r="F24" s="3"/>
      <c r="G24" s="3"/>
      <c r="H24" s="3"/>
      <c r="I24" s="3">
        <v>1053.33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4"/>
      <c r="Z24" s="4"/>
      <c r="AA24" s="3"/>
      <c r="AB24" s="3"/>
      <c r="AC24" s="3"/>
      <c r="AD24" s="3"/>
      <c r="AE24" s="37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26">
        <f t="shared" si="0"/>
        <v>1053.33</v>
      </c>
      <c r="AU24" s="7"/>
    </row>
    <row r="25" spans="1:47" ht="23.25">
      <c r="A25" s="8">
        <v>12119</v>
      </c>
      <c r="B25" s="411" t="s">
        <v>64</v>
      </c>
      <c r="C25" s="416">
        <v>3</v>
      </c>
      <c r="D25" s="3"/>
      <c r="E25" s="3">
        <v>4</v>
      </c>
      <c r="F25" s="3"/>
      <c r="G25" s="3">
        <v>7</v>
      </c>
      <c r="H25" s="3"/>
      <c r="I25" s="3">
        <v>5</v>
      </c>
      <c r="J25" s="3"/>
      <c r="K25" s="3">
        <v>5</v>
      </c>
      <c r="L25" s="3"/>
      <c r="M25" s="3">
        <v>5</v>
      </c>
      <c r="N25" s="3"/>
      <c r="O25" s="3">
        <v>12</v>
      </c>
      <c r="P25" s="3"/>
      <c r="Q25" s="3">
        <v>3</v>
      </c>
      <c r="R25" s="3"/>
      <c r="S25" s="3">
        <v>3</v>
      </c>
      <c r="T25" s="3"/>
      <c r="U25" s="3"/>
      <c r="V25" s="3">
        <v>1</v>
      </c>
      <c r="W25" s="3"/>
      <c r="X25" s="4"/>
      <c r="Y25" s="4">
        <v>1</v>
      </c>
      <c r="Z25" s="4"/>
      <c r="AA25" s="3"/>
      <c r="AB25" s="3"/>
      <c r="AC25" s="3">
        <v>6</v>
      </c>
      <c r="AD25" s="3"/>
      <c r="AE25" s="373"/>
      <c r="AF25" s="3">
        <v>11</v>
      </c>
      <c r="AG25" s="3">
        <v>1</v>
      </c>
      <c r="AH25" s="3"/>
      <c r="AI25" s="3">
        <v>5</v>
      </c>
      <c r="AJ25" s="3"/>
      <c r="AK25" s="3">
        <v>4</v>
      </c>
      <c r="AL25" s="3"/>
      <c r="AM25" s="3">
        <v>4</v>
      </c>
      <c r="AN25" s="3"/>
      <c r="AO25" s="3">
        <v>3</v>
      </c>
      <c r="AP25" s="3"/>
      <c r="AQ25" s="3">
        <v>8.7100000000000009</v>
      </c>
      <c r="AR25" s="3"/>
      <c r="AS25" s="326">
        <f t="shared" si="0"/>
        <v>91.710000000000008</v>
      </c>
      <c r="AU25" s="7"/>
    </row>
    <row r="26" spans="1:47" ht="23.25">
      <c r="A26" s="8">
        <v>12123</v>
      </c>
      <c r="B26" s="411" t="s">
        <v>22</v>
      </c>
      <c r="C26" s="416">
        <v>777.8</v>
      </c>
      <c r="D26" s="3"/>
      <c r="E26" s="3">
        <v>155.55000000000001</v>
      </c>
      <c r="F26" s="3"/>
      <c r="G26" s="3">
        <v>62.75</v>
      </c>
      <c r="H26" s="3"/>
      <c r="I26" s="3">
        <v>76.2</v>
      </c>
      <c r="J26" s="3"/>
      <c r="K26" s="3">
        <v>229.05</v>
      </c>
      <c r="L26" s="3"/>
      <c r="M26" s="3">
        <v>91.4</v>
      </c>
      <c r="N26" s="3"/>
      <c r="O26" s="3">
        <v>80.650000000000006</v>
      </c>
      <c r="P26" s="3"/>
      <c r="Q26" s="3">
        <v>82.75</v>
      </c>
      <c r="R26" s="3"/>
      <c r="S26" s="3">
        <v>86.05</v>
      </c>
      <c r="T26" s="3"/>
      <c r="U26" s="3"/>
      <c r="V26" s="3">
        <v>215.45</v>
      </c>
      <c r="W26" s="3">
        <v>85.5</v>
      </c>
      <c r="X26" s="4"/>
      <c r="Y26" s="4">
        <v>59.4</v>
      </c>
      <c r="Z26" s="4"/>
      <c r="AA26" s="3">
        <v>69.3</v>
      </c>
      <c r="AB26" s="3"/>
      <c r="AC26" s="3">
        <v>71.7</v>
      </c>
      <c r="AD26" s="3"/>
      <c r="AE26" s="373"/>
      <c r="AF26" s="3">
        <v>224.1</v>
      </c>
      <c r="AG26" s="3">
        <v>81.06</v>
      </c>
      <c r="AH26" s="3"/>
      <c r="AI26" s="3">
        <v>64.45</v>
      </c>
      <c r="AJ26" s="3"/>
      <c r="AK26" s="3">
        <v>57.75</v>
      </c>
      <c r="AL26" s="3"/>
      <c r="AM26" s="3">
        <v>74.5</v>
      </c>
      <c r="AN26" s="3"/>
      <c r="AO26" s="3">
        <v>224.25</v>
      </c>
      <c r="AP26" s="3"/>
      <c r="AQ26" s="3">
        <v>77.5</v>
      </c>
      <c r="AR26" s="3"/>
      <c r="AS26" s="326">
        <f t="shared" si="0"/>
        <v>2947.16</v>
      </c>
      <c r="AU26" s="7"/>
    </row>
    <row r="27" spans="1:47" ht="23.25">
      <c r="A27" s="8">
        <v>12210</v>
      </c>
      <c r="B27" s="411" t="s">
        <v>23</v>
      </c>
      <c r="C27" s="416"/>
      <c r="D27" s="3"/>
      <c r="E27" s="3">
        <v>0.57999999999999996</v>
      </c>
      <c r="F27" s="3"/>
      <c r="G27" s="3"/>
      <c r="H27" s="3"/>
      <c r="I27" s="3"/>
      <c r="J27" s="3"/>
      <c r="K27" s="3"/>
      <c r="L27" s="3"/>
      <c r="M27" s="3">
        <v>2108.56</v>
      </c>
      <c r="N27" s="3"/>
      <c r="O27" s="3">
        <v>600</v>
      </c>
      <c r="P27" s="3"/>
      <c r="Q27" s="3">
        <v>68.55</v>
      </c>
      <c r="R27" s="3"/>
      <c r="S27" s="3">
        <v>412.01</v>
      </c>
      <c r="T27" s="3"/>
      <c r="U27" s="3"/>
      <c r="V27" s="3">
        <v>900</v>
      </c>
      <c r="W27" s="3"/>
      <c r="X27" s="4"/>
      <c r="Y27" s="4">
        <v>308.56</v>
      </c>
      <c r="Z27" s="4"/>
      <c r="AA27" s="3">
        <v>8.56</v>
      </c>
      <c r="AB27" s="3"/>
      <c r="AC27" s="3"/>
      <c r="AD27" s="3"/>
      <c r="AE27" s="373"/>
      <c r="AF27" s="3"/>
      <c r="AG27" s="3"/>
      <c r="AH27" s="3"/>
      <c r="AI27" s="3">
        <v>30.92</v>
      </c>
      <c r="AJ27" s="3"/>
      <c r="AK27" s="3"/>
      <c r="AL27" s="3"/>
      <c r="AM27" s="3"/>
      <c r="AN27" s="3"/>
      <c r="AO27" s="3">
        <v>5.71</v>
      </c>
      <c r="AP27" s="3"/>
      <c r="AQ27" s="3">
        <v>32.1</v>
      </c>
      <c r="AR27" s="3"/>
      <c r="AS27" s="326">
        <f t="shared" si="0"/>
        <v>4475.5500000000011</v>
      </c>
      <c r="AU27" s="7"/>
    </row>
    <row r="28" spans="1:47" ht="23.25">
      <c r="A28" s="8">
        <v>12211</v>
      </c>
      <c r="B28" s="411" t="s">
        <v>24</v>
      </c>
      <c r="C28" s="416">
        <v>1.26</v>
      </c>
      <c r="D28" s="3"/>
      <c r="E28" s="3">
        <v>1.68</v>
      </c>
      <c r="F28" s="3"/>
      <c r="G28" s="3">
        <v>2.94</v>
      </c>
      <c r="H28" s="3"/>
      <c r="I28" s="3">
        <v>2.1</v>
      </c>
      <c r="J28" s="3"/>
      <c r="K28" s="3">
        <v>2.1</v>
      </c>
      <c r="L28" s="3"/>
      <c r="M28" s="3">
        <v>2.1</v>
      </c>
      <c r="N28" s="3"/>
      <c r="O28" s="3">
        <v>5.04</v>
      </c>
      <c r="P28" s="3"/>
      <c r="Q28" s="3">
        <v>1.26</v>
      </c>
      <c r="R28" s="3"/>
      <c r="S28" s="3">
        <v>1.26</v>
      </c>
      <c r="T28" s="3"/>
      <c r="U28" s="3"/>
      <c r="V28" s="3">
        <v>0.42</v>
      </c>
      <c r="W28" s="3"/>
      <c r="X28" s="4"/>
      <c r="Y28" s="4">
        <v>0.42</v>
      </c>
      <c r="Z28" s="4"/>
      <c r="AA28" s="3"/>
      <c r="AB28" s="3"/>
      <c r="AC28" s="3">
        <v>2.52</v>
      </c>
      <c r="AD28" s="3"/>
      <c r="AE28" s="373"/>
      <c r="AF28" s="3">
        <v>4.62</v>
      </c>
      <c r="AG28" s="3">
        <v>0.42</v>
      </c>
      <c r="AH28" s="3"/>
      <c r="AI28" s="3">
        <v>2.1</v>
      </c>
      <c r="AJ28" s="3"/>
      <c r="AK28" s="3">
        <v>1.68</v>
      </c>
      <c r="AL28" s="3"/>
      <c r="AM28" s="3">
        <v>1.68</v>
      </c>
      <c r="AN28" s="3"/>
      <c r="AO28" s="3">
        <v>1.26</v>
      </c>
      <c r="AP28" s="3"/>
      <c r="AQ28" s="3">
        <v>1.26</v>
      </c>
      <c r="AR28" s="3"/>
      <c r="AS28" s="326">
        <f t="shared" si="0"/>
        <v>36.120000000000005</v>
      </c>
      <c r="AU28" s="7"/>
    </row>
    <row r="29" spans="1:47" ht="23.25">
      <c r="A29" s="8">
        <v>14299</v>
      </c>
      <c r="B29" s="411" t="s">
        <v>25</v>
      </c>
      <c r="C29" s="416">
        <v>41.38</v>
      </c>
      <c r="D29" s="3"/>
      <c r="E29" s="3">
        <v>6.84</v>
      </c>
      <c r="F29" s="3"/>
      <c r="G29" s="3">
        <v>9.2200000000000006</v>
      </c>
      <c r="H29" s="3"/>
      <c r="I29" s="3">
        <v>7.98</v>
      </c>
      <c r="J29" s="3"/>
      <c r="K29" s="3">
        <v>12.3</v>
      </c>
      <c r="L29" s="3"/>
      <c r="M29" s="3">
        <v>2.2999999999999998</v>
      </c>
      <c r="N29" s="3"/>
      <c r="O29" s="3">
        <v>16.940000000000001</v>
      </c>
      <c r="P29" s="3"/>
      <c r="Q29" s="3">
        <v>7.09</v>
      </c>
      <c r="R29" s="3"/>
      <c r="S29" s="3">
        <v>1.38</v>
      </c>
      <c r="T29" s="3"/>
      <c r="U29" s="3"/>
      <c r="V29" s="3">
        <v>5.46</v>
      </c>
      <c r="W29" s="3">
        <v>0.71</v>
      </c>
      <c r="X29" s="4"/>
      <c r="Y29" s="4">
        <v>5.46</v>
      </c>
      <c r="Z29" s="4"/>
      <c r="AA29" s="3">
        <v>5</v>
      </c>
      <c r="AB29" s="3"/>
      <c r="AC29" s="3">
        <v>8.76</v>
      </c>
      <c r="AD29" s="3"/>
      <c r="AE29" s="373"/>
      <c r="AF29" s="3">
        <v>5.0599999999999996</v>
      </c>
      <c r="AG29" s="3">
        <v>11.46</v>
      </c>
      <c r="AH29" s="3"/>
      <c r="AI29" s="3">
        <v>7.3</v>
      </c>
      <c r="AJ29" s="3"/>
      <c r="AK29" s="3">
        <v>6.84</v>
      </c>
      <c r="AL29" s="3"/>
      <c r="AM29" s="3">
        <v>1.84</v>
      </c>
      <c r="AN29" s="3"/>
      <c r="AO29" s="3">
        <v>1.38</v>
      </c>
      <c r="AP29" s="3"/>
      <c r="AQ29" s="3">
        <v>6.38</v>
      </c>
      <c r="AR29" s="3"/>
      <c r="AS29" s="326">
        <f t="shared" si="0"/>
        <v>171.07999999999998</v>
      </c>
      <c r="AU29" s="7"/>
    </row>
    <row r="30" spans="1:47" ht="45.75" customHeight="1">
      <c r="A30" s="8">
        <v>14399</v>
      </c>
      <c r="B30" s="412" t="s">
        <v>36</v>
      </c>
      <c r="C30" s="4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4"/>
      <c r="AA30" s="3"/>
      <c r="AB30" s="3"/>
      <c r="AC30" s="3"/>
      <c r="AD30" s="3"/>
      <c r="AE30" s="37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26">
        <f t="shared" si="0"/>
        <v>0</v>
      </c>
      <c r="AU30" s="7"/>
    </row>
    <row r="31" spans="1:47" ht="23.25">
      <c r="A31" s="8">
        <v>15402</v>
      </c>
      <c r="B31" s="411" t="s">
        <v>26</v>
      </c>
      <c r="C31" s="416"/>
      <c r="D31" s="3">
        <v>410.96</v>
      </c>
      <c r="E31" s="3"/>
      <c r="F31" s="3">
        <v>662.41</v>
      </c>
      <c r="G31" s="3"/>
      <c r="H31" s="3"/>
      <c r="I31" s="3"/>
      <c r="J31" s="3">
        <v>171.48</v>
      </c>
      <c r="K31" s="3"/>
      <c r="L31" s="3">
        <v>138.11000000000001</v>
      </c>
      <c r="M31" s="3"/>
      <c r="N31" s="3">
        <v>20</v>
      </c>
      <c r="O31" s="3"/>
      <c r="P31" s="3"/>
      <c r="Q31" s="3"/>
      <c r="R31" s="3">
        <v>20</v>
      </c>
      <c r="S31" s="3"/>
      <c r="T31" s="3">
        <v>115.24</v>
      </c>
      <c r="U31" s="3"/>
      <c r="V31" s="3"/>
      <c r="W31" s="3"/>
      <c r="X31" s="4">
        <v>190.48</v>
      </c>
      <c r="Y31" s="4"/>
      <c r="Z31" s="4"/>
      <c r="AA31" s="3"/>
      <c r="AB31" s="3">
        <v>120</v>
      </c>
      <c r="AC31" s="3"/>
      <c r="AD31" s="3"/>
      <c r="AE31" s="373"/>
      <c r="AF31" s="3"/>
      <c r="AG31" s="3"/>
      <c r="AH31" s="3">
        <v>120</v>
      </c>
      <c r="AI31" s="3"/>
      <c r="AJ31" s="3"/>
      <c r="AK31" s="3"/>
      <c r="AL31" s="3">
        <v>95.24</v>
      </c>
      <c r="AM31" s="3"/>
      <c r="AN31" s="3"/>
      <c r="AO31" s="3"/>
      <c r="AP31" s="3"/>
      <c r="AQ31" s="3"/>
      <c r="AR31" s="3"/>
      <c r="AS31" s="326">
        <f t="shared" si="0"/>
        <v>2063.92</v>
      </c>
      <c r="AU31" s="7"/>
    </row>
    <row r="32" spans="1:47" ht="23.25">
      <c r="A32" s="8">
        <v>15499</v>
      </c>
      <c r="B32" s="411" t="s">
        <v>27</v>
      </c>
      <c r="C32" s="41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4"/>
      <c r="Z32" s="4"/>
      <c r="AA32" s="3"/>
      <c r="AB32" s="3"/>
      <c r="AC32" s="3"/>
      <c r="AD32" s="3"/>
      <c r="AE32" s="37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26">
        <f t="shared" si="0"/>
        <v>0</v>
      </c>
      <c r="AU32" s="7"/>
    </row>
    <row r="33" spans="1:47" ht="23.25">
      <c r="A33" s="8">
        <v>15301</v>
      </c>
      <c r="B33" s="411" t="s">
        <v>28</v>
      </c>
      <c r="C33" s="416"/>
      <c r="D33" s="3">
        <v>35.94</v>
      </c>
      <c r="E33" s="3"/>
      <c r="F33" s="3">
        <v>49.03</v>
      </c>
      <c r="G33" s="3"/>
      <c r="H33" s="3"/>
      <c r="I33" s="3"/>
      <c r="J33" s="3">
        <v>5.72</v>
      </c>
      <c r="K33" s="3"/>
      <c r="L33" s="3">
        <v>11.44</v>
      </c>
      <c r="M33" s="3"/>
      <c r="N33" s="3">
        <v>7.04</v>
      </c>
      <c r="O33" s="3"/>
      <c r="P33" s="3">
        <v>14.28</v>
      </c>
      <c r="Q33" s="3"/>
      <c r="R33" s="3">
        <v>5.72</v>
      </c>
      <c r="S33" s="3"/>
      <c r="T33" s="3">
        <v>2.86</v>
      </c>
      <c r="U33" s="3">
        <v>2.86</v>
      </c>
      <c r="V33" s="3"/>
      <c r="W33" s="3"/>
      <c r="X33" s="4"/>
      <c r="Y33" s="4"/>
      <c r="Z33" s="4">
        <v>19.989999999999998</v>
      </c>
      <c r="AA33" s="3"/>
      <c r="AB33" s="3"/>
      <c r="AC33" s="3"/>
      <c r="AD33" s="3">
        <v>8.58</v>
      </c>
      <c r="AE33" s="373"/>
      <c r="AF33" s="3"/>
      <c r="AG33" s="3"/>
      <c r="AH33" s="3">
        <v>3.72</v>
      </c>
      <c r="AI33" s="3">
        <v>11.42</v>
      </c>
      <c r="AJ33" s="3">
        <v>5.77</v>
      </c>
      <c r="AK33" s="3"/>
      <c r="AL33" s="3">
        <v>9.48</v>
      </c>
      <c r="AM33" s="3"/>
      <c r="AN33" s="3">
        <v>2.86</v>
      </c>
      <c r="AO33" s="3"/>
      <c r="AP33" s="3">
        <v>7.27</v>
      </c>
      <c r="AQ33" s="3"/>
      <c r="AR33" s="3"/>
      <c r="AS33" s="326">
        <f t="shared" si="0"/>
        <v>203.98000000000008</v>
      </c>
      <c r="AU33" s="7"/>
    </row>
    <row r="34" spans="1:47" ht="23.25">
      <c r="A34" s="8">
        <v>15302</v>
      </c>
      <c r="B34" s="411" t="s">
        <v>29</v>
      </c>
      <c r="C34" s="416"/>
      <c r="D34" s="3">
        <v>7.56</v>
      </c>
      <c r="E34" s="3"/>
      <c r="F34" s="3">
        <v>6.74</v>
      </c>
      <c r="G34" s="3"/>
      <c r="H34" s="3"/>
      <c r="I34" s="3"/>
      <c r="J34" s="3">
        <v>0.37</v>
      </c>
      <c r="K34" s="3"/>
      <c r="L34" s="3">
        <v>0.57999999999999996</v>
      </c>
      <c r="M34" s="3"/>
      <c r="N34" s="3">
        <v>0.26</v>
      </c>
      <c r="O34" s="3"/>
      <c r="P34" s="3">
        <v>3.27</v>
      </c>
      <c r="Q34" s="3"/>
      <c r="R34" s="3">
        <v>0.01</v>
      </c>
      <c r="S34" s="3"/>
      <c r="T34" s="3">
        <v>0.54</v>
      </c>
      <c r="U34" s="3">
        <v>0.04</v>
      </c>
      <c r="V34" s="3"/>
      <c r="W34" s="3"/>
      <c r="X34" s="4"/>
      <c r="Y34" s="4"/>
      <c r="Z34" s="4">
        <v>2.68</v>
      </c>
      <c r="AA34" s="3"/>
      <c r="AB34" s="3"/>
      <c r="AC34" s="3"/>
      <c r="AD34" s="3">
        <v>0.19</v>
      </c>
      <c r="AE34" s="373"/>
      <c r="AF34" s="3"/>
      <c r="AG34" s="3"/>
      <c r="AH34" s="3">
        <v>0.24</v>
      </c>
      <c r="AI34" s="3"/>
      <c r="AJ34" s="3">
        <v>0.96</v>
      </c>
      <c r="AK34" s="3"/>
      <c r="AL34" s="3">
        <v>0.73</v>
      </c>
      <c r="AM34" s="3"/>
      <c r="AN34" s="3">
        <v>0.75</v>
      </c>
      <c r="AO34" s="3"/>
      <c r="AP34" s="3">
        <v>2.86</v>
      </c>
      <c r="AQ34" s="3"/>
      <c r="AR34" s="3"/>
      <c r="AS34" s="326">
        <f t="shared" si="0"/>
        <v>27.78</v>
      </c>
      <c r="AU34" s="7"/>
    </row>
    <row r="35" spans="1:47" ht="23.25">
      <c r="A35" s="8">
        <v>15310</v>
      </c>
      <c r="B35" s="411" t="s">
        <v>30</v>
      </c>
      <c r="C35" s="41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4"/>
      <c r="AA35" s="3"/>
      <c r="AB35" s="3"/>
      <c r="AC35" s="3"/>
      <c r="AD35" s="3"/>
      <c r="AE35" s="37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26">
        <f t="shared" si="0"/>
        <v>0</v>
      </c>
      <c r="AU35" s="7"/>
    </row>
    <row r="36" spans="1:47" ht="23.25">
      <c r="A36" s="8">
        <v>15312</v>
      </c>
      <c r="B36" s="411" t="s">
        <v>31</v>
      </c>
      <c r="C36" s="416">
        <v>11.42</v>
      </c>
      <c r="D36" s="3"/>
      <c r="E36" s="3"/>
      <c r="F36" s="3"/>
      <c r="G36" s="3"/>
      <c r="H36" s="3"/>
      <c r="I36" s="3"/>
      <c r="J36" s="3"/>
      <c r="K36" s="3"/>
      <c r="L36" s="3"/>
      <c r="M36" s="3">
        <v>5.71</v>
      </c>
      <c r="N36" s="3"/>
      <c r="O36" s="3"/>
      <c r="P36" s="3"/>
      <c r="Q36" s="3">
        <v>5.71</v>
      </c>
      <c r="R36" s="3"/>
      <c r="S36" s="3">
        <v>2.86</v>
      </c>
      <c r="T36" s="3"/>
      <c r="U36" s="3"/>
      <c r="V36" s="3"/>
      <c r="W36" s="3">
        <v>5.71</v>
      </c>
      <c r="X36" s="4"/>
      <c r="Y36" s="4"/>
      <c r="Z36" s="4"/>
      <c r="AA36" s="3"/>
      <c r="AB36" s="3"/>
      <c r="AC36" s="3">
        <v>11.42</v>
      </c>
      <c r="AD36" s="3"/>
      <c r="AE36" s="373"/>
      <c r="AF36" s="3"/>
      <c r="AG36" s="3"/>
      <c r="AH36" s="3"/>
      <c r="AI36" s="3"/>
      <c r="AJ36" s="3"/>
      <c r="AK36" s="3">
        <v>5.72</v>
      </c>
      <c r="AL36" s="3"/>
      <c r="AM36" s="3">
        <v>28.55</v>
      </c>
      <c r="AN36" s="3"/>
      <c r="AO36" s="3">
        <v>5.71</v>
      </c>
      <c r="AP36" s="3"/>
      <c r="AQ36" s="3">
        <v>5.71</v>
      </c>
      <c r="AR36" s="3"/>
      <c r="AS36" s="326">
        <f t="shared" si="0"/>
        <v>88.519999999999982</v>
      </c>
      <c r="AU36" s="7"/>
    </row>
    <row r="37" spans="1:47" ht="23.25">
      <c r="A37" s="8">
        <v>15314</v>
      </c>
      <c r="B37" s="411" t="s">
        <v>32</v>
      </c>
      <c r="C37" s="417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"/>
      <c r="X37" s="4"/>
      <c r="Y37" s="4"/>
      <c r="Z37" s="4"/>
      <c r="AA37" s="3"/>
      <c r="AB37" s="3"/>
      <c r="AC37" s="3"/>
      <c r="AD37" s="3"/>
      <c r="AE37" s="37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26">
        <f t="shared" si="0"/>
        <v>0</v>
      </c>
      <c r="AU37" s="7"/>
    </row>
    <row r="38" spans="1:47" ht="23.25">
      <c r="A38" s="1">
        <v>16201</v>
      </c>
      <c r="B38" s="2" t="s">
        <v>49</v>
      </c>
      <c r="C38" s="417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"/>
      <c r="X38" s="4"/>
      <c r="Y38" s="4"/>
      <c r="Z38" s="4"/>
      <c r="AA38" s="3"/>
      <c r="AB38" s="3"/>
      <c r="AC38" s="3"/>
      <c r="AD38" s="3"/>
      <c r="AE38" s="37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26">
        <f t="shared" si="0"/>
        <v>0</v>
      </c>
      <c r="AU38" s="7"/>
    </row>
    <row r="39" spans="1:47" ht="23.25">
      <c r="A39" s="1">
        <v>22201</v>
      </c>
      <c r="B39" s="2" t="s">
        <v>51</v>
      </c>
      <c r="C39" s="417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"/>
      <c r="X39" s="4"/>
      <c r="Y39" s="4"/>
      <c r="Z39" s="4"/>
      <c r="AA39" s="3"/>
      <c r="AB39" s="3"/>
      <c r="AC39" s="3"/>
      <c r="AD39" s="3"/>
      <c r="AE39" s="37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26">
        <f t="shared" si="0"/>
        <v>0</v>
      </c>
      <c r="AU39" s="7"/>
    </row>
    <row r="40" spans="1:47" ht="23.25">
      <c r="A40" s="28">
        <v>15706</v>
      </c>
      <c r="B40" s="24" t="s">
        <v>67</v>
      </c>
      <c r="C40" s="417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"/>
      <c r="X40" s="4"/>
      <c r="Y40" s="4"/>
      <c r="Z40" s="4"/>
      <c r="AA40" s="3"/>
      <c r="AB40" s="3"/>
      <c r="AC40" s="3"/>
      <c r="AD40" s="3"/>
      <c r="AE40" s="37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26">
        <f t="shared" si="0"/>
        <v>0</v>
      </c>
      <c r="AU40" s="7"/>
    </row>
    <row r="41" spans="1:47" ht="23.25">
      <c r="A41" s="8">
        <v>15799</v>
      </c>
      <c r="B41" s="411" t="s">
        <v>33</v>
      </c>
      <c r="C41" s="417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"/>
      <c r="X41" s="4"/>
      <c r="Y41" s="4"/>
      <c r="Z41" s="4"/>
      <c r="AA41" s="3"/>
      <c r="AB41" s="3"/>
      <c r="AC41" s="3"/>
      <c r="AD41" s="3"/>
      <c r="AE41" s="37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26">
        <f t="shared" si="0"/>
        <v>0</v>
      </c>
      <c r="AU41" s="7"/>
    </row>
    <row r="42" spans="1:47" ht="23.25">
      <c r="A42" s="8">
        <v>16405</v>
      </c>
      <c r="B42" s="24" t="s">
        <v>66</v>
      </c>
      <c r="C42" s="417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"/>
      <c r="X42" s="4"/>
      <c r="Y42" s="4"/>
      <c r="Z42" s="4"/>
      <c r="AA42" s="3"/>
      <c r="AB42" s="3"/>
      <c r="AC42" s="3"/>
      <c r="AD42" s="3"/>
      <c r="AE42" s="37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26">
        <f t="shared" si="0"/>
        <v>0</v>
      </c>
      <c r="AU42" s="7"/>
    </row>
    <row r="43" spans="1:47" ht="54.75" customHeight="1">
      <c r="A43" s="8">
        <v>16405</v>
      </c>
      <c r="B43" s="21" t="s">
        <v>54</v>
      </c>
      <c r="C43" s="417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"/>
      <c r="X43" s="4"/>
      <c r="Y43" s="4"/>
      <c r="Z43" s="4"/>
      <c r="AA43" s="3"/>
      <c r="AB43" s="3"/>
      <c r="AC43" s="3"/>
      <c r="AD43" s="3"/>
      <c r="AE43" s="37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26">
        <f t="shared" si="0"/>
        <v>0</v>
      </c>
      <c r="AU43" s="7"/>
    </row>
    <row r="44" spans="1:47" ht="64.5" customHeight="1">
      <c r="A44" s="8">
        <v>16405</v>
      </c>
      <c r="B44" s="25" t="s">
        <v>63</v>
      </c>
      <c r="C44" s="417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"/>
      <c r="X44" s="4"/>
      <c r="Y44" s="4"/>
      <c r="Z44" s="4"/>
      <c r="AA44" s="3"/>
      <c r="AB44" s="3"/>
      <c r="AC44" s="3"/>
      <c r="AD44" s="3"/>
      <c r="AE44" s="37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26">
        <f t="shared" si="0"/>
        <v>0</v>
      </c>
      <c r="AU44" s="7"/>
    </row>
    <row r="45" spans="1:47" ht="63.75" customHeight="1">
      <c r="A45" s="8">
        <v>22201</v>
      </c>
      <c r="B45" s="21" t="s">
        <v>55</v>
      </c>
      <c r="C45" s="417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"/>
      <c r="X45" s="4"/>
      <c r="Y45" s="4"/>
      <c r="Z45" s="4"/>
      <c r="AA45" s="3"/>
      <c r="AB45" s="3"/>
      <c r="AC45" s="3"/>
      <c r="AD45" s="3"/>
      <c r="AE45" s="37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26">
        <f t="shared" si="0"/>
        <v>0</v>
      </c>
      <c r="AU45" s="7"/>
    </row>
    <row r="46" spans="1:47" ht="74.25" customHeight="1">
      <c r="A46" s="8">
        <v>22201</v>
      </c>
      <c r="B46" s="21" t="s">
        <v>61</v>
      </c>
      <c r="C46" s="417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"/>
      <c r="X46" s="4"/>
      <c r="Y46" s="4"/>
      <c r="Z46" s="4"/>
      <c r="AA46" s="3"/>
      <c r="AB46" s="3"/>
      <c r="AC46" s="3"/>
      <c r="AD46" s="3"/>
      <c r="AE46" s="37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26">
        <f t="shared" si="0"/>
        <v>0</v>
      </c>
      <c r="AU46" s="7"/>
    </row>
    <row r="47" spans="1:47" ht="44.25" customHeight="1">
      <c r="A47" s="8">
        <v>22551</v>
      </c>
      <c r="B47" s="412" t="s">
        <v>57</v>
      </c>
      <c r="C47" s="416"/>
      <c r="D47" s="3">
        <v>1637.01</v>
      </c>
      <c r="E47" s="3"/>
      <c r="F47" s="3"/>
      <c r="G47" s="3"/>
      <c r="H47" s="3"/>
      <c r="I47" s="3">
        <v>9376.69</v>
      </c>
      <c r="J47" s="3">
        <v>1567.49</v>
      </c>
      <c r="K47" s="3"/>
      <c r="L47" s="3"/>
      <c r="M47" s="3"/>
      <c r="N47" s="3"/>
      <c r="O47" s="3"/>
      <c r="P47" s="3">
        <v>294.20999999999998</v>
      </c>
      <c r="Q47" s="3"/>
      <c r="R47" s="3"/>
      <c r="S47" s="3"/>
      <c r="T47" s="3"/>
      <c r="U47" s="3">
        <v>617.91999999999996</v>
      </c>
      <c r="V47" s="3"/>
      <c r="W47" s="3"/>
      <c r="X47" s="4"/>
      <c r="Y47" s="4"/>
      <c r="Z47" s="4"/>
      <c r="AA47" s="3"/>
      <c r="AB47" s="3"/>
      <c r="AC47" s="3"/>
      <c r="AD47" s="3"/>
      <c r="AE47" s="373">
        <v>376.15</v>
      </c>
      <c r="AF47" s="3"/>
      <c r="AG47" s="3"/>
      <c r="AH47" s="3"/>
      <c r="AI47" s="3"/>
      <c r="AJ47" s="3">
        <v>47.12</v>
      </c>
      <c r="AK47" s="3"/>
      <c r="AL47" s="3"/>
      <c r="AM47" s="3"/>
      <c r="AN47" s="3">
        <v>291.44</v>
      </c>
      <c r="AO47" s="3"/>
      <c r="AP47" s="3"/>
      <c r="AQ47" s="3"/>
      <c r="AR47" s="3"/>
      <c r="AS47" s="326">
        <f t="shared" si="0"/>
        <v>14208.03</v>
      </c>
      <c r="AU47" s="7"/>
    </row>
    <row r="48" spans="1:47" ht="26.25">
      <c r="A48" s="9"/>
      <c r="B48" s="413" t="s">
        <v>34</v>
      </c>
      <c r="C48" s="416">
        <f>SUM(C2:C47)</f>
        <v>9855.1399999999976</v>
      </c>
      <c r="D48" s="3">
        <f t="shared" ref="D48:AB48" si="1">SUM(D2:D47)</f>
        <v>3229.7599999999998</v>
      </c>
      <c r="E48" s="3">
        <f t="shared" si="1"/>
        <v>493.44</v>
      </c>
      <c r="F48" s="3">
        <f t="shared" si="1"/>
        <v>2076.84</v>
      </c>
      <c r="G48" s="3">
        <f t="shared" si="1"/>
        <v>1285.1300000000003</v>
      </c>
      <c r="H48" s="3">
        <f t="shared" si="1"/>
        <v>1187.5</v>
      </c>
      <c r="I48" s="3">
        <f t="shared" si="1"/>
        <v>10804.98</v>
      </c>
      <c r="J48" s="3">
        <f t="shared" si="1"/>
        <v>2682.56</v>
      </c>
      <c r="K48" s="3">
        <f t="shared" si="1"/>
        <v>1656.8999999999999</v>
      </c>
      <c r="L48" s="3">
        <f t="shared" si="1"/>
        <v>2483.0300000000002</v>
      </c>
      <c r="M48" s="3">
        <f t="shared" si="1"/>
        <v>3770.5400000000004</v>
      </c>
      <c r="N48" s="3">
        <f t="shared" si="1"/>
        <v>857.51</v>
      </c>
      <c r="O48" s="3">
        <f t="shared" si="1"/>
        <v>1006.0200000000001</v>
      </c>
      <c r="P48" s="3">
        <f t="shared" si="1"/>
        <v>1019.47</v>
      </c>
      <c r="Q48" s="3">
        <f t="shared" si="1"/>
        <v>397.73999999999995</v>
      </c>
      <c r="R48" s="3">
        <f t="shared" si="1"/>
        <v>445.42</v>
      </c>
      <c r="S48" s="3">
        <f t="shared" si="1"/>
        <v>1632.1399999999999</v>
      </c>
      <c r="T48" s="3">
        <f t="shared" si="1"/>
        <v>1154.21</v>
      </c>
      <c r="U48" s="3">
        <f t="shared" si="1"/>
        <v>1509.3200000000002</v>
      </c>
      <c r="V48" s="3">
        <f t="shared" si="1"/>
        <v>1607.1200000000001</v>
      </c>
      <c r="W48" s="3">
        <f t="shared" si="1"/>
        <v>1862.5600000000002</v>
      </c>
      <c r="X48" s="3">
        <f t="shared" si="1"/>
        <v>929.5200000000001</v>
      </c>
      <c r="Y48" s="3">
        <f t="shared" si="1"/>
        <v>630.20999999999992</v>
      </c>
      <c r="Z48" s="3">
        <f t="shared" si="1"/>
        <v>908.2</v>
      </c>
      <c r="AA48" s="3">
        <f t="shared" si="1"/>
        <v>793.04</v>
      </c>
      <c r="AB48" s="3">
        <f t="shared" si="1"/>
        <v>247.94</v>
      </c>
      <c r="AC48" s="3">
        <f t="shared" ref="AC48" si="2">SUM(AC2:AC47)</f>
        <v>900.68</v>
      </c>
      <c r="AD48" s="3">
        <f t="shared" ref="AD48" si="3">SUM(AD2:AD47)</f>
        <v>660.58</v>
      </c>
      <c r="AE48" s="3">
        <f t="shared" ref="AE48" si="4">SUM(AE2:AE47)</f>
        <v>1117.1300000000001</v>
      </c>
      <c r="AF48" s="3">
        <f t="shared" ref="AF48" si="5">SUM(AF2:AF47)</f>
        <v>979.25</v>
      </c>
      <c r="AG48" s="3">
        <f t="shared" ref="AG48" si="6">SUM(AG2:AG47)</f>
        <v>1717.63</v>
      </c>
      <c r="AH48" s="3">
        <f t="shared" ref="AH48" si="7">SUM(AH2:AH47)</f>
        <v>377.16</v>
      </c>
      <c r="AI48" s="3">
        <f t="shared" ref="AI48" si="8">SUM(AI2:AI47)</f>
        <v>298.48000000000008</v>
      </c>
      <c r="AJ48" s="3">
        <f t="shared" ref="AJ48" si="9">SUM(AJ2:AJ47)</f>
        <v>809.98000000000013</v>
      </c>
      <c r="AK48" s="3">
        <f t="shared" ref="AK48" si="10">SUM(AK2:AK47)</f>
        <v>560.56000000000006</v>
      </c>
      <c r="AL48" s="3">
        <f t="shared" ref="AL48" si="11">SUM(AL2:AL47)</f>
        <v>553.72</v>
      </c>
      <c r="AM48" s="3">
        <f t="shared" ref="AM48" si="12">SUM(AM2:AM47)</f>
        <v>1003.5999999999999</v>
      </c>
      <c r="AN48" s="3">
        <f t="shared" ref="AN48" si="13">SUM(AN2:AN47)</f>
        <v>727.94</v>
      </c>
      <c r="AO48" s="3">
        <f t="shared" ref="AO48" si="14">SUM(AO2:AO47)</f>
        <v>943.2</v>
      </c>
      <c r="AP48" s="3">
        <f t="shared" ref="AP48" si="15">SUM(AP2:AP47)</f>
        <v>482.23</v>
      </c>
      <c r="AQ48" s="3">
        <f t="shared" ref="AQ48:AR48" si="16">SUM(AQ2:AQ47)</f>
        <v>1507.1800000000003</v>
      </c>
      <c r="AR48" s="3">
        <f t="shared" si="16"/>
        <v>200.52999999999997</v>
      </c>
      <c r="AS48" s="420">
        <f>SUM(AS2:AS47)</f>
        <v>67366.090000000011</v>
      </c>
      <c r="AU48" s="7"/>
    </row>
    <row r="49" spans="1:49" ht="18.75">
      <c r="C49" s="26">
        <f>+C48+D48</f>
        <v>13084.899999999998</v>
      </c>
      <c r="D49" s="27"/>
      <c r="E49" s="26">
        <f>+E48+F48</f>
        <v>2570.2800000000002</v>
      </c>
      <c r="F49" s="27"/>
      <c r="G49" s="26">
        <f>+G48+H48</f>
        <v>2472.63</v>
      </c>
      <c r="H49" s="27"/>
      <c r="I49" s="26">
        <f>+I48+J48</f>
        <v>13487.539999999999</v>
      </c>
      <c r="J49" s="27"/>
      <c r="K49" s="26">
        <f>+K48+L48</f>
        <v>4139.93</v>
      </c>
      <c r="L49" s="27"/>
      <c r="M49" s="26">
        <f>+M48+N48</f>
        <v>4628.05</v>
      </c>
      <c r="N49" s="27"/>
      <c r="O49" s="26">
        <f>+O48+P48</f>
        <v>2025.4900000000002</v>
      </c>
      <c r="P49" s="27"/>
      <c r="Q49" s="26">
        <f>+Q48+R48</f>
        <v>843.16</v>
      </c>
      <c r="R49" s="27"/>
      <c r="S49" s="26">
        <f>+S48+T48</f>
        <v>2786.35</v>
      </c>
      <c r="T49" s="27"/>
      <c r="U49" s="26">
        <f>+U48+V48</f>
        <v>3116.4400000000005</v>
      </c>
      <c r="V49" s="27"/>
      <c r="W49" s="26">
        <f>+W48+X48</f>
        <v>2792.0800000000004</v>
      </c>
      <c r="X49" s="27"/>
      <c r="Y49" s="26">
        <f>+Y48+Z48</f>
        <v>1538.4099999999999</v>
      </c>
      <c r="Z49" s="27"/>
      <c r="AA49" s="26">
        <f>+AA48+AB48</f>
        <v>1040.98</v>
      </c>
      <c r="AB49" s="27"/>
      <c r="AC49" s="26">
        <f>+AC48+AD48</f>
        <v>1561.26</v>
      </c>
      <c r="AD49" s="27"/>
      <c r="AE49" s="23">
        <f>+AE48+AF48</f>
        <v>2096.38</v>
      </c>
      <c r="AG49" s="23">
        <f>+AG48+AH48</f>
        <v>2094.79</v>
      </c>
      <c r="AI49" s="23">
        <f>+AI48+AJ48</f>
        <v>1108.4600000000003</v>
      </c>
      <c r="AK49" s="23">
        <f>+AK48+AL48</f>
        <v>1114.2800000000002</v>
      </c>
      <c r="AM49" s="23">
        <f>+AM48+AN48</f>
        <v>1731.54</v>
      </c>
      <c r="AO49" s="23">
        <f>+AO48+AP48</f>
        <v>1425.43</v>
      </c>
      <c r="AQ49" s="23">
        <f>+AQ48+AR48</f>
        <v>1707.7100000000003</v>
      </c>
      <c r="AS49" s="23">
        <f>SUM(C49:AR49)</f>
        <v>67366.090000000011</v>
      </c>
    </row>
    <row r="50" spans="1:49" ht="18.75"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49" ht="23.25" customHeight="1">
      <c r="A51" s="644" t="s">
        <v>623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6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21"/>
      <c r="AT51" s="421"/>
      <c r="AU51" s="421"/>
      <c r="AV51" s="421"/>
      <c r="AW51" s="421"/>
    </row>
    <row r="53" spans="1:49" ht="21">
      <c r="A53" s="18" t="s">
        <v>59</v>
      </c>
      <c r="B53" s="409" t="s">
        <v>60</v>
      </c>
      <c r="C53" s="422">
        <v>1</v>
      </c>
      <c r="D53" s="422">
        <v>1</v>
      </c>
      <c r="E53" s="422">
        <v>2</v>
      </c>
      <c r="F53" s="422">
        <v>2</v>
      </c>
      <c r="G53" s="422">
        <v>3</v>
      </c>
      <c r="H53" s="422">
        <v>3</v>
      </c>
      <c r="I53" s="422">
        <v>6</v>
      </c>
      <c r="J53" s="422">
        <v>6</v>
      </c>
      <c r="K53" s="422">
        <v>7</v>
      </c>
      <c r="L53" s="422">
        <v>7</v>
      </c>
      <c r="M53" s="422">
        <v>8</v>
      </c>
      <c r="N53" s="422">
        <v>8</v>
      </c>
      <c r="O53" s="422">
        <v>9</v>
      </c>
      <c r="P53" s="422">
        <v>9</v>
      </c>
      <c r="Q53" s="422">
        <v>10</v>
      </c>
      <c r="R53" s="422">
        <v>10</v>
      </c>
      <c r="S53" s="422">
        <v>13</v>
      </c>
      <c r="T53" s="422">
        <v>13</v>
      </c>
      <c r="U53" s="422">
        <v>14</v>
      </c>
      <c r="V53" s="422">
        <v>14</v>
      </c>
      <c r="W53" s="424">
        <v>15</v>
      </c>
      <c r="X53" s="424">
        <v>15</v>
      </c>
      <c r="Y53" s="424">
        <v>16</v>
      </c>
      <c r="Z53" s="424">
        <v>16</v>
      </c>
      <c r="AA53" s="424">
        <v>16</v>
      </c>
      <c r="AB53" s="424">
        <v>17</v>
      </c>
      <c r="AC53" s="424">
        <v>17</v>
      </c>
      <c r="AD53" s="424">
        <v>20</v>
      </c>
      <c r="AE53" s="424">
        <v>20</v>
      </c>
      <c r="AF53" s="424">
        <v>21</v>
      </c>
      <c r="AG53" s="424">
        <v>21</v>
      </c>
      <c r="AH53" s="424">
        <v>22</v>
      </c>
      <c r="AI53" s="424">
        <v>22</v>
      </c>
      <c r="AJ53" s="422">
        <v>23</v>
      </c>
      <c r="AK53" s="422">
        <v>23</v>
      </c>
      <c r="AL53" s="422">
        <v>24</v>
      </c>
      <c r="AM53" s="422">
        <v>24</v>
      </c>
      <c r="AN53" s="424">
        <v>27</v>
      </c>
      <c r="AO53" s="424">
        <v>27</v>
      </c>
      <c r="AP53" s="424">
        <v>28</v>
      </c>
      <c r="AQ53" s="424">
        <v>28</v>
      </c>
      <c r="AR53" s="425"/>
      <c r="AS53" s="428"/>
      <c r="AT53" s="427"/>
      <c r="AU53" s="427"/>
      <c r="AV53" s="427"/>
      <c r="AW53" s="427"/>
    </row>
    <row r="54" spans="1:49" ht="18.75">
      <c r="A54" s="10">
        <v>11801</v>
      </c>
      <c r="B54" s="410" t="s">
        <v>0</v>
      </c>
      <c r="C54" s="3"/>
      <c r="D54" s="3">
        <v>10.28</v>
      </c>
      <c r="E54" s="3"/>
      <c r="F54" s="3"/>
      <c r="G54" s="3"/>
      <c r="H54" s="3"/>
      <c r="I54" s="3"/>
      <c r="J54" s="3">
        <v>171.68</v>
      </c>
      <c r="K54" s="3"/>
      <c r="L54" s="3">
        <v>109.35</v>
      </c>
      <c r="M54" s="3"/>
      <c r="N54" s="3">
        <v>69.040000000000006</v>
      </c>
      <c r="O54" s="3"/>
      <c r="P54" s="3">
        <v>29.68</v>
      </c>
      <c r="Q54" s="3">
        <v>0</v>
      </c>
      <c r="R54" s="3">
        <v>80.400000000000006</v>
      </c>
      <c r="S54" s="3"/>
      <c r="T54" s="3">
        <v>112.21</v>
      </c>
      <c r="U54" s="3"/>
      <c r="V54" s="3">
        <v>14.84</v>
      </c>
      <c r="W54" s="3"/>
      <c r="X54" s="3">
        <v>51.87</v>
      </c>
      <c r="Y54" s="3"/>
      <c r="Z54" s="3">
        <v>15.29</v>
      </c>
      <c r="AA54" s="3"/>
      <c r="AB54" s="3"/>
      <c r="AC54" s="3">
        <v>34</v>
      </c>
      <c r="AD54" s="3"/>
      <c r="AE54" s="3">
        <v>74.010000000000005</v>
      </c>
      <c r="AF54" s="3"/>
      <c r="AG54" s="3">
        <v>12.55</v>
      </c>
      <c r="AH54" s="3">
        <v>34.86</v>
      </c>
      <c r="AI54" s="3"/>
      <c r="AJ54" s="3"/>
      <c r="AK54" s="3">
        <v>9.06</v>
      </c>
      <c r="AL54" s="3"/>
      <c r="AM54" s="3">
        <v>16.55</v>
      </c>
      <c r="AN54" s="3"/>
      <c r="AO54" s="3">
        <v>37.71</v>
      </c>
      <c r="AP54" s="3"/>
      <c r="AQ54" s="3">
        <v>11.42</v>
      </c>
      <c r="AR54" s="426">
        <f>SUM(C54:AQ54)</f>
        <v>894.8</v>
      </c>
      <c r="AS54" s="429"/>
      <c r="AT54" s="15"/>
      <c r="AU54" s="15"/>
      <c r="AV54" s="15"/>
      <c r="AW54" s="15"/>
    </row>
    <row r="55" spans="1:49" ht="18.75">
      <c r="A55" s="8">
        <v>11802</v>
      </c>
      <c r="B55" s="411" t="s">
        <v>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1.1399999999999999</v>
      </c>
      <c r="S55" s="3"/>
      <c r="T55" s="3"/>
      <c r="U55" s="3"/>
      <c r="V55" s="3"/>
      <c r="W55" s="3"/>
      <c r="X55" s="3">
        <v>4.58</v>
      </c>
      <c r="Y55" s="3"/>
      <c r="Z55" s="3"/>
      <c r="AA55" s="3"/>
      <c r="AB55" s="3"/>
      <c r="AC55" s="3"/>
      <c r="AD55" s="3"/>
      <c r="AE55" s="3"/>
      <c r="AF55" s="3"/>
      <c r="AG55" s="3">
        <v>1.1399999999999999</v>
      </c>
      <c r="AH55" s="3"/>
      <c r="AI55" s="3"/>
      <c r="AJ55" s="3"/>
      <c r="AK55" s="3">
        <v>1.1399999999999999</v>
      </c>
      <c r="AL55" s="3"/>
      <c r="AM55" s="3">
        <v>1.1399999999999999</v>
      </c>
      <c r="AN55" s="3"/>
      <c r="AO55" s="3"/>
      <c r="AP55" s="3"/>
      <c r="AQ55" s="3">
        <v>6.85</v>
      </c>
      <c r="AR55" s="426">
        <f t="shared" ref="AR55:AR99" si="17">SUM(C55:AQ55)</f>
        <v>15.989999999999998</v>
      </c>
      <c r="AS55" s="429"/>
      <c r="AT55" s="15"/>
      <c r="AU55" s="15"/>
      <c r="AV55" s="15"/>
      <c r="AW55" s="15"/>
    </row>
    <row r="56" spans="1:49" ht="18.75">
      <c r="A56" s="8">
        <v>11803</v>
      </c>
      <c r="B56" s="411" t="s">
        <v>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1080.8599999999999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26">
        <f t="shared" si="17"/>
        <v>1080.8599999999999</v>
      </c>
      <c r="AS56" s="429"/>
      <c r="AT56" s="15"/>
      <c r="AU56" s="15"/>
      <c r="AV56" s="15"/>
      <c r="AW56" s="15"/>
    </row>
    <row r="57" spans="1:49" ht="18.75">
      <c r="A57" s="8">
        <v>11804</v>
      </c>
      <c r="B57" s="411" t="s">
        <v>3</v>
      </c>
      <c r="C57" s="3"/>
      <c r="D57" s="3"/>
      <c r="E57" s="3"/>
      <c r="F57" s="3"/>
      <c r="G57" s="3">
        <v>55</v>
      </c>
      <c r="H57" s="3"/>
      <c r="I57" s="3"/>
      <c r="J57" s="3">
        <v>18.41</v>
      </c>
      <c r="K57" s="3"/>
      <c r="L57" s="3">
        <v>197.62</v>
      </c>
      <c r="M57" s="3"/>
      <c r="N57" s="3">
        <v>7554.05</v>
      </c>
      <c r="O57" s="3"/>
      <c r="P57" s="3">
        <v>63.74</v>
      </c>
      <c r="Q57" s="3">
        <v>56.41</v>
      </c>
      <c r="R57" s="3">
        <v>27.43</v>
      </c>
      <c r="S57" s="3"/>
      <c r="T57" s="3"/>
      <c r="U57" s="3"/>
      <c r="V57" s="3"/>
      <c r="W57" s="3"/>
      <c r="X57" s="3"/>
      <c r="Y57" s="3"/>
      <c r="Z57" s="3">
        <v>5.71</v>
      </c>
      <c r="AA57" s="3"/>
      <c r="AB57" s="3">
        <v>89.47</v>
      </c>
      <c r="AC57" s="3">
        <v>5.71</v>
      </c>
      <c r="AD57" s="3"/>
      <c r="AE57" s="3">
        <v>111.23</v>
      </c>
      <c r="AF57" s="3"/>
      <c r="AG57" s="3"/>
      <c r="AH57" s="3">
        <v>684.68</v>
      </c>
      <c r="AI57" s="3"/>
      <c r="AJ57" s="3"/>
      <c r="AK57" s="3"/>
      <c r="AL57" s="3">
        <v>48.76</v>
      </c>
      <c r="AM57" s="3">
        <v>11.42</v>
      </c>
      <c r="AN57" s="3"/>
      <c r="AO57" s="3"/>
      <c r="AP57" s="3"/>
      <c r="AQ57" s="3"/>
      <c r="AR57" s="426">
        <f t="shared" si="17"/>
        <v>8929.64</v>
      </c>
      <c r="AS57" s="429"/>
      <c r="AT57" s="15"/>
      <c r="AU57" s="15"/>
      <c r="AV57" s="15"/>
      <c r="AW57" s="15"/>
    </row>
    <row r="58" spans="1:49" ht="18.75">
      <c r="A58" s="8">
        <v>11806</v>
      </c>
      <c r="B58" s="411" t="s">
        <v>4</v>
      </c>
      <c r="C58" s="3"/>
      <c r="D58" s="3"/>
      <c r="E58" s="3"/>
      <c r="F58" s="3"/>
      <c r="G58" s="3"/>
      <c r="H58" s="3"/>
      <c r="I58" s="3"/>
      <c r="J58" s="3">
        <v>9.14</v>
      </c>
      <c r="K58" s="3"/>
      <c r="L58" s="3"/>
      <c r="M58" s="3"/>
      <c r="N58" s="3">
        <v>18.28</v>
      </c>
      <c r="O58" s="3"/>
      <c r="P58" s="3">
        <v>3.43</v>
      </c>
      <c r="Q58" s="3"/>
      <c r="R58" s="3"/>
      <c r="S58" s="3"/>
      <c r="T58" s="3">
        <v>9.14</v>
      </c>
      <c r="U58" s="3"/>
      <c r="V58" s="3">
        <v>47.98</v>
      </c>
      <c r="W58" s="3"/>
      <c r="X58" s="3"/>
      <c r="Y58" s="3"/>
      <c r="Z58" s="3"/>
      <c r="AA58" s="3"/>
      <c r="AB58" s="3"/>
      <c r="AC58" s="3">
        <v>3.43</v>
      </c>
      <c r="AD58" s="3"/>
      <c r="AE58" s="3">
        <v>5.71</v>
      </c>
      <c r="AF58" s="3"/>
      <c r="AG58" s="3">
        <v>5.71</v>
      </c>
      <c r="AH58" s="3">
        <v>5.71</v>
      </c>
      <c r="AI58" s="3"/>
      <c r="AJ58" s="3"/>
      <c r="AK58" s="3"/>
      <c r="AL58" s="3"/>
      <c r="AM58" s="3"/>
      <c r="AN58" s="3"/>
      <c r="AO58" s="3"/>
      <c r="AP58" s="3"/>
      <c r="AQ58" s="3"/>
      <c r="AR58" s="426">
        <f t="shared" si="17"/>
        <v>108.52999999999999</v>
      </c>
      <c r="AS58" s="429"/>
      <c r="AT58" s="15"/>
      <c r="AU58" s="15"/>
      <c r="AV58" s="15"/>
      <c r="AW58" s="15"/>
    </row>
    <row r="59" spans="1:49" ht="18.75">
      <c r="A59" s="8">
        <v>11815</v>
      </c>
      <c r="B59" s="411" t="s">
        <v>5</v>
      </c>
      <c r="C59" s="3"/>
      <c r="D59" s="3"/>
      <c r="E59" s="3">
        <v>15</v>
      </c>
      <c r="F59" s="3"/>
      <c r="G59" s="3"/>
      <c r="H59" s="3"/>
      <c r="I59" s="3">
        <v>289</v>
      </c>
      <c r="J59" s="3"/>
      <c r="K59" s="3"/>
      <c r="L59" s="3"/>
      <c r="M59" s="3"/>
      <c r="N59" s="3"/>
      <c r="O59" s="3">
        <v>6</v>
      </c>
      <c r="P59" s="3"/>
      <c r="Q59" s="3">
        <v>43.5</v>
      </c>
      <c r="R59" s="3"/>
      <c r="S59" s="3">
        <v>199.5</v>
      </c>
      <c r="T59" s="3"/>
      <c r="U59" s="3"/>
      <c r="V59" s="3"/>
      <c r="W59" s="3"/>
      <c r="X59" s="3"/>
      <c r="Y59" s="3"/>
      <c r="Z59" s="3"/>
      <c r="AA59" s="3"/>
      <c r="AB59" s="3">
        <v>33</v>
      </c>
      <c r="AC59" s="3"/>
      <c r="AD59" s="3">
        <v>154.5</v>
      </c>
      <c r="AE59" s="3"/>
      <c r="AF59" s="3"/>
      <c r="AG59" s="3"/>
      <c r="AH59" s="3"/>
      <c r="AI59" s="3"/>
      <c r="AJ59" s="3"/>
      <c r="AK59" s="3"/>
      <c r="AL59" s="3">
        <v>42</v>
      </c>
      <c r="AM59" s="3"/>
      <c r="AN59" s="3">
        <v>15</v>
      </c>
      <c r="AO59" s="3"/>
      <c r="AP59" s="3">
        <v>498</v>
      </c>
      <c r="AQ59" s="3"/>
      <c r="AR59" s="426">
        <f t="shared" si="17"/>
        <v>1295.5</v>
      </c>
      <c r="AS59" s="429"/>
      <c r="AT59" s="15"/>
      <c r="AU59" s="15"/>
      <c r="AV59" s="15"/>
      <c r="AW59" s="15"/>
    </row>
    <row r="60" spans="1:49" ht="18.75">
      <c r="A60" s="8">
        <v>11816</v>
      </c>
      <c r="B60" s="411" t="s">
        <v>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11.42</v>
      </c>
      <c r="Q60" s="3"/>
      <c r="R60" s="3"/>
      <c r="S60" s="3"/>
      <c r="T60" s="3"/>
      <c r="U60" s="3"/>
      <c r="V60" s="3">
        <v>182.72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26">
        <f t="shared" si="17"/>
        <v>194.14</v>
      </c>
      <c r="AS60" s="429"/>
      <c r="AT60" s="15"/>
      <c r="AU60" s="15"/>
      <c r="AV60" s="15"/>
      <c r="AW60" s="15"/>
    </row>
    <row r="61" spans="1:49" ht="18.75">
      <c r="A61" s="8">
        <v>11817</v>
      </c>
      <c r="B61" s="411" t="s">
        <v>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26">
        <f t="shared" si="17"/>
        <v>0</v>
      </c>
      <c r="AS61" s="429"/>
      <c r="AT61" s="15"/>
      <c r="AU61" s="15"/>
      <c r="AV61" s="15"/>
      <c r="AW61" s="15"/>
    </row>
    <row r="62" spans="1:49" ht="18.75">
      <c r="A62" s="8">
        <v>11818</v>
      </c>
      <c r="B62" s="411" t="s">
        <v>8</v>
      </c>
      <c r="C62" s="3"/>
      <c r="D62" s="3"/>
      <c r="E62" s="3"/>
      <c r="F62" s="3"/>
      <c r="G62" s="3"/>
      <c r="H62" s="3"/>
      <c r="I62" s="3"/>
      <c r="J62" s="3"/>
      <c r="K62" s="3">
        <v>3.43</v>
      </c>
      <c r="L62" s="3"/>
      <c r="M62" s="3">
        <v>3.43</v>
      </c>
      <c r="N62" s="3"/>
      <c r="O62" s="3">
        <v>3.43</v>
      </c>
      <c r="P62" s="3"/>
      <c r="Q62" s="3"/>
      <c r="R62" s="3"/>
      <c r="S62" s="3">
        <v>3.43</v>
      </c>
      <c r="T62" s="3"/>
      <c r="U62" s="3"/>
      <c r="V62" s="3"/>
      <c r="W62" s="3">
        <v>3.43</v>
      </c>
      <c r="X62" s="3"/>
      <c r="Y62" s="3"/>
      <c r="Z62" s="3"/>
      <c r="AA62" s="3"/>
      <c r="AB62" s="3"/>
      <c r="AC62" s="3"/>
      <c r="AD62" s="3">
        <v>3.43</v>
      </c>
      <c r="AE62" s="3">
        <v>3.43</v>
      </c>
      <c r="AF62" s="3">
        <v>3.43</v>
      </c>
      <c r="AG62" s="3"/>
      <c r="AH62" s="3"/>
      <c r="AI62" s="3">
        <v>3.43</v>
      </c>
      <c r="AJ62" s="3">
        <v>10.29</v>
      </c>
      <c r="AK62" s="3"/>
      <c r="AL62" s="3">
        <v>3.43</v>
      </c>
      <c r="AM62" s="3"/>
      <c r="AN62" s="3">
        <v>3.43</v>
      </c>
      <c r="AO62" s="3"/>
      <c r="AP62" s="3"/>
      <c r="AQ62" s="3"/>
      <c r="AR62" s="426">
        <f t="shared" si="17"/>
        <v>48.019999999999996</v>
      </c>
      <c r="AS62" s="429"/>
      <c r="AT62" s="15"/>
      <c r="AU62" s="15"/>
      <c r="AV62" s="15"/>
      <c r="AW62" s="15"/>
    </row>
    <row r="63" spans="1:49" ht="18.75">
      <c r="A63" s="8">
        <v>11899</v>
      </c>
      <c r="B63" s="411" t="s">
        <v>9</v>
      </c>
      <c r="C63" s="3">
        <v>0.96</v>
      </c>
      <c r="D63" s="3"/>
      <c r="E63" s="3">
        <v>0.11</v>
      </c>
      <c r="F63" s="3"/>
      <c r="G63" s="3">
        <v>0.99</v>
      </c>
      <c r="H63" s="3"/>
      <c r="I63" s="3">
        <v>1.43</v>
      </c>
      <c r="J63" s="3"/>
      <c r="K63" s="3">
        <v>1.1299999999999999</v>
      </c>
      <c r="L63" s="3"/>
      <c r="M63" s="3">
        <v>1.69</v>
      </c>
      <c r="N63" s="3"/>
      <c r="O63" s="3">
        <v>0.47</v>
      </c>
      <c r="P63" s="3"/>
      <c r="Q63" s="3">
        <v>1.19</v>
      </c>
      <c r="R63" s="3"/>
      <c r="S63" s="3">
        <v>0.77</v>
      </c>
      <c r="T63" s="3"/>
      <c r="U63" s="3">
        <v>0.81</v>
      </c>
      <c r="V63" s="3"/>
      <c r="W63" s="3">
        <v>0.99</v>
      </c>
      <c r="X63" s="3"/>
      <c r="Y63" s="3">
        <v>0.22</v>
      </c>
      <c r="Z63" s="3"/>
      <c r="AA63" s="3">
        <v>0.22</v>
      </c>
      <c r="AB63" s="3">
        <v>0.33</v>
      </c>
      <c r="AC63" s="3"/>
      <c r="AD63" s="3">
        <v>1.54</v>
      </c>
      <c r="AE63" s="3"/>
      <c r="AF63" s="3">
        <v>0.8</v>
      </c>
      <c r="AG63" s="3"/>
      <c r="AH63" s="3"/>
      <c r="AI63" s="3">
        <v>0.44</v>
      </c>
      <c r="AJ63" s="3">
        <v>0.22</v>
      </c>
      <c r="AK63" s="3"/>
      <c r="AL63" s="3">
        <v>0.44</v>
      </c>
      <c r="AM63" s="3"/>
      <c r="AN63" s="3">
        <v>0.72</v>
      </c>
      <c r="AO63" s="3"/>
      <c r="AP63" s="3">
        <v>0.66</v>
      </c>
      <c r="AQ63" s="3"/>
      <c r="AR63" s="426">
        <f t="shared" si="17"/>
        <v>16.130000000000003</v>
      </c>
      <c r="AS63" s="429"/>
      <c r="AT63" s="15"/>
      <c r="AU63" s="15"/>
      <c r="AV63" s="15"/>
      <c r="AW63" s="15"/>
    </row>
    <row r="64" spans="1:49" ht="36.75">
      <c r="A64" s="8">
        <v>12105</v>
      </c>
      <c r="B64" s="412" t="s">
        <v>10</v>
      </c>
      <c r="C64" s="3">
        <v>197.88</v>
      </c>
      <c r="D64" s="3"/>
      <c r="E64" s="3">
        <v>171.43</v>
      </c>
      <c r="F64" s="3"/>
      <c r="G64" s="3">
        <v>183.22</v>
      </c>
      <c r="H64" s="3"/>
      <c r="I64" s="3">
        <v>233.26</v>
      </c>
      <c r="J64" s="3"/>
      <c r="K64" s="3">
        <v>221.94</v>
      </c>
      <c r="L64" s="3"/>
      <c r="M64" s="3">
        <v>159.08000000000001</v>
      </c>
      <c r="N64" s="3"/>
      <c r="O64" s="3">
        <v>189.3</v>
      </c>
      <c r="P64" s="3"/>
      <c r="Q64" s="3">
        <v>133.69</v>
      </c>
      <c r="R64" s="3"/>
      <c r="S64" s="3">
        <v>340.74</v>
      </c>
      <c r="T64" s="3"/>
      <c r="U64" s="3">
        <v>127.08</v>
      </c>
      <c r="V64" s="3"/>
      <c r="W64" s="3">
        <v>163.58000000000001</v>
      </c>
      <c r="X64" s="3"/>
      <c r="Y64" s="3">
        <v>163.94</v>
      </c>
      <c r="Z64" s="3"/>
      <c r="AA64" s="3">
        <v>163.94</v>
      </c>
      <c r="AB64" s="3">
        <v>212.88</v>
      </c>
      <c r="AC64" s="3"/>
      <c r="AD64" s="3">
        <v>260.81</v>
      </c>
      <c r="AE64" s="3"/>
      <c r="AF64" s="3">
        <v>256.44</v>
      </c>
      <c r="AG64" s="3"/>
      <c r="AH64" s="3"/>
      <c r="AI64" s="3">
        <v>166.23</v>
      </c>
      <c r="AJ64" s="3">
        <v>169.66</v>
      </c>
      <c r="AK64" s="3"/>
      <c r="AL64" s="3">
        <v>151.08000000000001</v>
      </c>
      <c r="AM64" s="3"/>
      <c r="AN64" s="3">
        <v>186.8</v>
      </c>
      <c r="AO64" s="3"/>
      <c r="AP64" s="3">
        <v>202.16</v>
      </c>
      <c r="AQ64" s="3"/>
      <c r="AR64" s="426">
        <f t="shared" si="17"/>
        <v>4055.14</v>
      </c>
      <c r="AS64" s="429"/>
      <c r="AT64" s="15"/>
      <c r="AU64" s="15"/>
      <c r="AV64" s="15"/>
      <c r="AW64" s="15"/>
    </row>
    <row r="65" spans="1:49" ht="36.75">
      <c r="A65" s="8">
        <v>12106</v>
      </c>
      <c r="B65" s="412" t="s">
        <v>11</v>
      </c>
      <c r="C65" s="3"/>
      <c r="D65" s="3"/>
      <c r="E65" s="3">
        <v>0.95</v>
      </c>
      <c r="F65" s="3"/>
      <c r="G65" s="3">
        <v>0.95</v>
      </c>
      <c r="H65" s="3"/>
      <c r="I65" s="3">
        <v>0.95</v>
      </c>
      <c r="J65" s="3"/>
      <c r="K65" s="3"/>
      <c r="L65" s="3"/>
      <c r="M65" s="3"/>
      <c r="N65" s="3"/>
      <c r="O65" s="3">
        <v>0.95</v>
      </c>
      <c r="P65" s="3"/>
      <c r="Q65" s="3">
        <v>1.9</v>
      </c>
      <c r="R65" s="3"/>
      <c r="S65" s="3"/>
      <c r="T65" s="3"/>
      <c r="U65" s="3">
        <v>0.95</v>
      </c>
      <c r="V65" s="3"/>
      <c r="W65" s="3">
        <v>1.9</v>
      </c>
      <c r="X65" s="3"/>
      <c r="Y65" s="3"/>
      <c r="Z65" s="3"/>
      <c r="AA65" s="3"/>
      <c r="AB65" s="3"/>
      <c r="AC65" s="3"/>
      <c r="AD65" s="3">
        <v>0.95</v>
      </c>
      <c r="AE65" s="3"/>
      <c r="AF65" s="3"/>
      <c r="AG65" s="3"/>
      <c r="AH65" s="3"/>
      <c r="AI65" s="3"/>
      <c r="AJ65" s="3">
        <v>0.95</v>
      </c>
      <c r="AK65" s="3"/>
      <c r="AL65" s="3">
        <v>0.95</v>
      </c>
      <c r="AM65" s="3"/>
      <c r="AN65" s="3"/>
      <c r="AO65" s="3"/>
      <c r="AP65" s="3"/>
      <c r="AQ65" s="3"/>
      <c r="AR65" s="426">
        <f t="shared" si="17"/>
        <v>11.399999999999997</v>
      </c>
      <c r="AS65" s="429"/>
      <c r="AT65" s="15"/>
      <c r="AU65" s="15"/>
      <c r="AV65" s="15"/>
      <c r="AW65" s="15"/>
    </row>
    <row r="66" spans="1:49" ht="18.75">
      <c r="A66" s="8">
        <v>12107</v>
      </c>
      <c r="B66" s="411" t="s">
        <v>12</v>
      </c>
      <c r="C66" s="3"/>
      <c r="D66" s="3"/>
      <c r="E66" s="3">
        <v>223</v>
      </c>
      <c r="F66" s="3"/>
      <c r="G66" s="3"/>
      <c r="H66" s="3"/>
      <c r="I66" s="3">
        <v>736.5</v>
      </c>
      <c r="J66" s="3"/>
      <c r="K66" s="3"/>
      <c r="L66" s="3"/>
      <c r="M66" s="3"/>
      <c r="N66" s="3"/>
      <c r="O66" s="3">
        <v>171</v>
      </c>
      <c r="P66" s="3"/>
      <c r="Q66" s="3">
        <v>50</v>
      </c>
      <c r="R66" s="3"/>
      <c r="S66" s="3">
        <v>651</v>
      </c>
      <c r="T66" s="3"/>
      <c r="U66" s="3"/>
      <c r="V66" s="3"/>
      <c r="W66" s="3"/>
      <c r="X66" s="3"/>
      <c r="Y66" s="3"/>
      <c r="Z66" s="3"/>
      <c r="AA66" s="3"/>
      <c r="AB66" s="3">
        <v>189</v>
      </c>
      <c r="AC66" s="3"/>
      <c r="AD66" s="3">
        <v>834.5</v>
      </c>
      <c r="AE66" s="3"/>
      <c r="AF66" s="3"/>
      <c r="AG66" s="3"/>
      <c r="AH66" s="3"/>
      <c r="AI66" s="3"/>
      <c r="AJ66" s="3"/>
      <c r="AK66" s="3"/>
      <c r="AL66" s="3">
        <v>214</v>
      </c>
      <c r="AM66" s="3"/>
      <c r="AN66" s="3">
        <v>53</v>
      </c>
      <c r="AO66" s="3"/>
      <c r="AP66" s="3">
        <v>924.5</v>
      </c>
      <c r="AQ66" s="3"/>
      <c r="AR66" s="426">
        <f t="shared" si="17"/>
        <v>4046.5</v>
      </c>
      <c r="AS66" s="429"/>
      <c r="AT66" s="15"/>
      <c r="AU66" s="15"/>
      <c r="AV66" s="15"/>
      <c r="AW66" s="15"/>
    </row>
    <row r="67" spans="1:49" ht="18.75">
      <c r="A67" s="8">
        <v>12108</v>
      </c>
      <c r="B67" s="411" t="s">
        <v>13</v>
      </c>
      <c r="C67" s="3"/>
      <c r="D67" s="3">
        <v>42.6</v>
      </c>
      <c r="E67" s="3"/>
      <c r="F67" s="3">
        <v>35.799999999999997</v>
      </c>
      <c r="G67" s="3"/>
      <c r="H67" s="3">
        <v>17.84</v>
      </c>
      <c r="I67" s="3"/>
      <c r="J67" s="3">
        <v>265.67</v>
      </c>
      <c r="K67" s="3"/>
      <c r="L67" s="3">
        <v>161.07</v>
      </c>
      <c r="M67" s="3"/>
      <c r="N67" s="3">
        <v>208.91</v>
      </c>
      <c r="O67" s="3"/>
      <c r="P67" s="3">
        <v>189.93</v>
      </c>
      <c r="Q67" s="3"/>
      <c r="R67" s="3">
        <v>328.7</v>
      </c>
      <c r="S67" s="3"/>
      <c r="T67" s="3">
        <v>534.34</v>
      </c>
      <c r="U67" s="3"/>
      <c r="V67" s="3">
        <v>197.35</v>
      </c>
      <c r="W67" s="3"/>
      <c r="X67" s="3">
        <v>150.56</v>
      </c>
      <c r="Y67" s="3"/>
      <c r="Z67" s="3">
        <v>96.44</v>
      </c>
      <c r="AA67" s="3"/>
      <c r="AB67" s="3"/>
      <c r="AC67" s="3">
        <v>235.93</v>
      </c>
      <c r="AD67" s="3"/>
      <c r="AE67" s="3">
        <v>105.47</v>
      </c>
      <c r="AF67" s="3"/>
      <c r="AG67" s="3">
        <v>183.82</v>
      </c>
      <c r="AH67" s="3">
        <v>107.29</v>
      </c>
      <c r="AI67" s="3"/>
      <c r="AJ67" s="3"/>
      <c r="AK67" s="3">
        <v>63.1</v>
      </c>
      <c r="AL67" s="3"/>
      <c r="AM67" s="3">
        <v>63.59</v>
      </c>
      <c r="AN67" s="3"/>
      <c r="AO67" s="3">
        <v>74.05</v>
      </c>
      <c r="AP67" s="3"/>
      <c r="AQ67" s="3">
        <v>44.18</v>
      </c>
      <c r="AR67" s="426">
        <f t="shared" si="17"/>
        <v>3106.64</v>
      </c>
      <c r="AS67" s="429"/>
      <c r="AT67" s="15"/>
      <c r="AU67" s="15"/>
      <c r="AV67" s="15"/>
      <c r="AW67" s="15"/>
    </row>
    <row r="68" spans="1:49" ht="18.75">
      <c r="A68" s="8">
        <v>12109</v>
      </c>
      <c r="B68" s="411" t="s">
        <v>14</v>
      </c>
      <c r="C68" s="3"/>
      <c r="D68" s="3">
        <v>34.5</v>
      </c>
      <c r="E68" s="3"/>
      <c r="F68" s="3">
        <v>33.93</v>
      </c>
      <c r="G68" s="3"/>
      <c r="H68" s="3">
        <v>16.96</v>
      </c>
      <c r="I68" s="3"/>
      <c r="J68" s="3">
        <v>265.48</v>
      </c>
      <c r="K68" s="3"/>
      <c r="L68" s="3">
        <v>167.72</v>
      </c>
      <c r="M68" s="3"/>
      <c r="N68" s="3">
        <v>231.68</v>
      </c>
      <c r="O68" s="3"/>
      <c r="P68" s="3">
        <v>162.97999999999999</v>
      </c>
      <c r="Q68" s="3"/>
      <c r="R68" s="3">
        <v>298.77</v>
      </c>
      <c r="S68" s="3"/>
      <c r="T68" s="3">
        <v>339.53</v>
      </c>
      <c r="U68" s="3"/>
      <c r="V68" s="3">
        <v>175.63</v>
      </c>
      <c r="W68" s="3"/>
      <c r="X68" s="3">
        <v>122.28</v>
      </c>
      <c r="Y68" s="3"/>
      <c r="Z68" s="3">
        <v>93.24</v>
      </c>
      <c r="AA68" s="3"/>
      <c r="AB68" s="3"/>
      <c r="AC68" s="3">
        <v>206.75</v>
      </c>
      <c r="AD68" s="3"/>
      <c r="AE68" s="3">
        <v>80.819999999999993</v>
      </c>
      <c r="AF68" s="3"/>
      <c r="AG68" s="3">
        <v>143.56</v>
      </c>
      <c r="AH68" s="3">
        <v>102.92</v>
      </c>
      <c r="AI68" s="3"/>
      <c r="AJ68" s="3"/>
      <c r="AK68" s="3">
        <v>63.44</v>
      </c>
      <c r="AL68" s="3"/>
      <c r="AM68" s="3">
        <v>52.92</v>
      </c>
      <c r="AN68" s="3"/>
      <c r="AO68" s="3">
        <v>68.06</v>
      </c>
      <c r="AP68" s="3"/>
      <c r="AQ68" s="3">
        <v>48.23</v>
      </c>
      <c r="AR68" s="426">
        <f t="shared" si="17"/>
        <v>2709.4</v>
      </c>
      <c r="AS68" s="429"/>
      <c r="AT68" s="15"/>
      <c r="AU68" s="15"/>
      <c r="AV68" s="15"/>
      <c r="AW68" s="15"/>
    </row>
    <row r="69" spans="1:49" ht="18.75">
      <c r="A69" s="8">
        <v>12110</v>
      </c>
      <c r="B69" s="411" t="s">
        <v>15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26">
        <f t="shared" si="17"/>
        <v>0</v>
      </c>
      <c r="AS69" s="429"/>
      <c r="AT69" s="15"/>
      <c r="AU69" s="15"/>
      <c r="AV69" s="15"/>
      <c r="AW69" s="15"/>
    </row>
    <row r="70" spans="1:49" ht="18.75">
      <c r="A70" s="8">
        <v>12111</v>
      </c>
      <c r="B70" s="411" t="s">
        <v>16</v>
      </c>
      <c r="C70" s="3"/>
      <c r="D70" s="3"/>
      <c r="E70" s="3"/>
      <c r="F70" s="3"/>
      <c r="G70" s="3">
        <v>39</v>
      </c>
      <c r="H70" s="3"/>
      <c r="I70" s="3">
        <v>42</v>
      </c>
      <c r="J70" s="3"/>
      <c r="K70" s="3">
        <v>20</v>
      </c>
      <c r="L70" s="3"/>
      <c r="M70" s="3">
        <v>10</v>
      </c>
      <c r="N70" s="3"/>
      <c r="O70" s="3">
        <v>38</v>
      </c>
      <c r="P70" s="3"/>
      <c r="Q70" s="3">
        <v>18</v>
      </c>
      <c r="R70" s="3"/>
      <c r="S70" s="3">
        <v>28</v>
      </c>
      <c r="T70" s="3"/>
      <c r="U70" s="3">
        <v>6</v>
      </c>
      <c r="V70" s="3"/>
      <c r="W70" s="3"/>
      <c r="X70" s="3"/>
      <c r="Y70" s="3">
        <v>12</v>
      </c>
      <c r="Z70" s="3"/>
      <c r="AA70" s="3">
        <v>12</v>
      </c>
      <c r="AB70" s="3">
        <v>14</v>
      </c>
      <c r="AC70" s="3"/>
      <c r="AD70" s="3">
        <v>51</v>
      </c>
      <c r="AE70" s="3"/>
      <c r="AF70" s="3">
        <v>6</v>
      </c>
      <c r="AG70" s="3"/>
      <c r="AH70" s="3"/>
      <c r="AI70" s="3"/>
      <c r="AJ70" s="3">
        <v>14</v>
      </c>
      <c r="AK70" s="3"/>
      <c r="AL70" s="3"/>
      <c r="AM70" s="3"/>
      <c r="AN70" s="3">
        <v>12</v>
      </c>
      <c r="AO70" s="3"/>
      <c r="AP70" s="3">
        <v>36</v>
      </c>
      <c r="AQ70" s="3"/>
      <c r="AR70" s="426">
        <f t="shared" si="17"/>
        <v>358</v>
      </c>
      <c r="AS70" s="429"/>
      <c r="AT70" s="15"/>
      <c r="AU70" s="15"/>
      <c r="AV70" s="15"/>
      <c r="AW70" s="15"/>
    </row>
    <row r="71" spans="1:49" ht="18.75">
      <c r="A71" s="8">
        <v>12112</v>
      </c>
      <c r="B71" s="411" t="s">
        <v>17</v>
      </c>
      <c r="C71" s="3"/>
      <c r="D71" s="3">
        <v>2.5</v>
      </c>
      <c r="E71" s="3"/>
      <c r="F71" s="3"/>
      <c r="G71" s="3"/>
      <c r="H71" s="3"/>
      <c r="I71" s="3">
        <v>6.5</v>
      </c>
      <c r="J71" s="3"/>
      <c r="K71" s="3"/>
      <c r="L71" s="3"/>
      <c r="M71" s="3"/>
      <c r="N71" s="3"/>
      <c r="O71" s="3">
        <v>3.25</v>
      </c>
      <c r="P71" s="3"/>
      <c r="Q71" s="3"/>
      <c r="R71" s="3">
        <v>37.5</v>
      </c>
      <c r="S71" s="3"/>
      <c r="T71" s="3"/>
      <c r="U71" s="3"/>
      <c r="V71" s="3">
        <v>42.5</v>
      </c>
      <c r="W71" s="3"/>
      <c r="X71" s="3">
        <v>10</v>
      </c>
      <c r="Y71" s="3"/>
      <c r="Z71" s="3">
        <v>12.5</v>
      </c>
      <c r="AA71" s="3"/>
      <c r="AB71" s="3"/>
      <c r="AC71" s="3">
        <v>47.5</v>
      </c>
      <c r="AD71" s="3"/>
      <c r="AE71" s="3"/>
      <c r="AF71" s="3">
        <v>6.5</v>
      </c>
      <c r="AG71" s="3"/>
      <c r="AH71" s="3">
        <v>2.5</v>
      </c>
      <c r="AI71" s="3">
        <v>3</v>
      </c>
      <c r="AJ71" s="3"/>
      <c r="AK71" s="3">
        <v>2.5</v>
      </c>
      <c r="AL71" s="3"/>
      <c r="AM71" s="3">
        <v>7.5</v>
      </c>
      <c r="AN71" s="3">
        <v>3</v>
      </c>
      <c r="AO71" s="3"/>
      <c r="AP71" s="3"/>
      <c r="AQ71" s="3">
        <v>2.5</v>
      </c>
      <c r="AR71" s="426">
        <f t="shared" si="17"/>
        <v>189.75</v>
      </c>
      <c r="AS71" s="429"/>
      <c r="AT71" s="15"/>
      <c r="AU71" s="15"/>
      <c r="AV71" s="15"/>
      <c r="AW71" s="15"/>
    </row>
    <row r="72" spans="1:49" ht="18.75">
      <c r="A72" s="8">
        <v>12113</v>
      </c>
      <c r="B72" s="411" t="s">
        <v>18</v>
      </c>
      <c r="C72" s="3"/>
      <c r="D72" s="3"/>
      <c r="E72" s="3">
        <v>69</v>
      </c>
      <c r="F72" s="3">
        <v>5</v>
      </c>
      <c r="G72" s="3"/>
      <c r="H72" s="3">
        <v>10</v>
      </c>
      <c r="I72" s="3">
        <v>231</v>
      </c>
      <c r="J72" s="3">
        <v>25</v>
      </c>
      <c r="K72" s="3"/>
      <c r="L72" s="3">
        <v>20</v>
      </c>
      <c r="M72" s="3"/>
      <c r="N72" s="3"/>
      <c r="O72" s="3">
        <v>55</v>
      </c>
      <c r="P72" s="3"/>
      <c r="Q72" s="3">
        <v>19</v>
      </c>
      <c r="R72" s="3"/>
      <c r="S72" s="3">
        <v>192</v>
      </c>
      <c r="T72" s="3"/>
      <c r="U72" s="3"/>
      <c r="V72" s="3"/>
      <c r="W72" s="3"/>
      <c r="X72" s="3"/>
      <c r="Y72" s="3"/>
      <c r="Z72" s="3"/>
      <c r="AA72" s="3"/>
      <c r="AB72" s="3">
        <v>66</v>
      </c>
      <c r="AC72" s="3"/>
      <c r="AD72" s="3">
        <v>245.5</v>
      </c>
      <c r="AE72" s="3"/>
      <c r="AF72" s="3"/>
      <c r="AG72" s="3"/>
      <c r="AH72" s="3">
        <v>5.71</v>
      </c>
      <c r="AI72" s="3"/>
      <c r="AJ72" s="3"/>
      <c r="AK72" s="3"/>
      <c r="AL72" s="3">
        <v>79</v>
      </c>
      <c r="AM72" s="3"/>
      <c r="AN72" s="3">
        <v>22</v>
      </c>
      <c r="AO72" s="3"/>
      <c r="AP72" s="3">
        <v>232</v>
      </c>
      <c r="AQ72" s="3"/>
      <c r="AR72" s="426">
        <f t="shared" si="17"/>
        <v>1276.21</v>
      </c>
      <c r="AS72" s="429"/>
      <c r="AT72" s="15"/>
      <c r="AU72" s="15"/>
      <c r="AV72" s="15"/>
      <c r="AW72" s="15"/>
    </row>
    <row r="73" spans="1:49" ht="18.75">
      <c r="A73" s="8">
        <v>12114</v>
      </c>
      <c r="B73" s="411" t="s">
        <v>19</v>
      </c>
      <c r="C73" s="3">
        <v>12.88</v>
      </c>
      <c r="D73" s="3">
        <v>7.98</v>
      </c>
      <c r="E73" s="3">
        <v>8.94</v>
      </c>
      <c r="F73" s="3">
        <v>11.45</v>
      </c>
      <c r="G73" s="3">
        <v>14.16</v>
      </c>
      <c r="H73" s="3">
        <v>2.41</v>
      </c>
      <c r="I73" s="3">
        <v>15.56</v>
      </c>
      <c r="J73" s="3">
        <v>72.83</v>
      </c>
      <c r="K73" s="3">
        <v>12.14</v>
      </c>
      <c r="L73" s="3">
        <v>44.82</v>
      </c>
      <c r="M73" s="3">
        <v>10.68</v>
      </c>
      <c r="N73" s="3">
        <v>658.89</v>
      </c>
      <c r="O73" s="3">
        <v>11.98</v>
      </c>
      <c r="P73" s="3">
        <v>87.15</v>
      </c>
      <c r="Q73" s="3">
        <v>8.1199999999999992</v>
      </c>
      <c r="R73" s="3">
        <v>43.03</v>
      </c>
      <c r="S73" s="3">
        <v>17.72</v>
      </c>
      <c r="T73" s="3">
        <v>53.17</v>
      </c>
      <c r="U73" s="3">
        <v>9.73</v>
      </c>
      <c r="V73" s="3">
        <v>36.51</v>
      </c>
      <c r="W73" s="3">
        <v>12.14</v>
      </c>
      <c r="X73" s="3">
        <v>28.03</v>
      </c>
      <c r="Y73" s="3">
        <v>10.039999999999999</v>
      </c>
      <c r="Z73" s="3">
        <v>13.15</v>
      </c>
      <c r="AA73" s="3">
        <v>10.039999999999999</v>
      </c>
      <c r="AB73" s="3">
        <v>15.8</v>
      </c>
      <c r="AC73" s="3">
        <v>46.45</v>
      </c>
      <c r="AD73" s="3">
        <v>25.64</v>
      </c>
      <c r="AE73" s="3">
        <v>35.11</v>
      </c>
      <c r="AF73" s="3">
        <v>13.98</v>
      </c>
      <c r="AG73" s="3">
        <v>20.38</v>
      </c>
      <c r="AH73" s="3">
        <v>58.41</v>
      </c>
      <c r="AI73" s="3">
        <v>10.74</v>
      </c>
      <c r="AJ73" s="3">
        <v>13.42</v>
      </c>
      <c r="AK73" s="3">
        <v>19.39</v>
      </c>
      <c r="AL73" s="3">
        <v>48.98</v>
      </c>
      <c r="AM73" s="3">
        <v>16.809999999999999</v>
      </c>
      <c r="AN73" s="3">
        <v>10.62</v>
      </c>
      <c r="AO73" s="3">
        <v>21.29</v>
      </c>
      <c r="AP73" s="3">
        <v>11.62</v>
      </c>
      <c r="AQ73" s="3">
        <v>14.27</v>
      </c>
      <c r="AR73" s="426">
        <f t="shared" si="17"/>
        <v>1596.4600000000003</v>
      </c>
      <c r="AS73" s="429"/>
      <c r="AT73" s="15"/>
      <c r="AU73" s="15"/>
      <c r="AV73" s="15"/>
      <c r="AW73" s="15"/>
    </row>
    <row r="74" spans="1:49" ht="18.75">
      <c r="A74" s="8">
        <v>12115</v>
      </c>
      <c r="B74" s="411" t="s">
        <v>35</v>
      </c>
      <c r="C74" s="3"/>
      <c r="D74" s="3">
        <v>47.62</v>
      </c>
      <c r="E74" s="3"/>
      <c r="F74" s="3"/>
      <c r="G74" s="3"/>
      <c r="H74" s="3"/>
      <c r="I74" s="3">
        <v>576.5</v>
      </c>
      <c r="J74" s="3">
        <v>523.82000000000005</v>
      </c>
      <c r="K74" s="3"/>
      <c r="L74" s="3">
        <v>142.86000000000001</v>
      </c>
      <c r="M74" s="3"/>
      <c r="N74" s="3">
        <v>476.2</v>
      </c>
      <c r="O74" s="3">
        <v>241.75</v>
      </c>
      <c r="P74" s="3">
        <v>142.86000000000001</v>
      </c>
      <c r="Q74" s="3"/>
      <c r="R74" s="3"/>
      <c r="S74" s="3">
        <v>228.75</v>
      </c>
      <c r="T74" s="3"/>
      <c r="U74" s="3"/>
      <c r="V74" s="3"/>
      <c r="W74" s="3"/>
      <c r="X74" s="3">
        <v>190.48</v>
      </c>
      <c r="Y74" s="3"/>
      <c r="Z74" s="3"/>
      <c r="AA74" s="3"/>
      <c r="AB74" s="3"/>
      <c r="AC74" s="3">
        <v>285.72000000000003</v>
      </c>
      <c r="AD74" s="3">
        <v>465</v>
      </c>
      <c r="AE74" s="3">
        <v>285.22000000000003</v>
      </c>
      <c r="AF74" s="3"/>
      <c r="AG74" s="3"/>
      <c r="AH74" s="3">
        <v>190.48</v>
      </c>
      <c r="AI74" s="3"/>
      <c r="AJ74" s="3">
        <v>239.5</v>
      </c>
      <c r="AK74" s="3">
        <v>238.1</v>
      </c>
      <c r="AL74" s="3"/>
      <c r="AM74" s="3">
        <v>142.86000000000001</v>
      </c>
      <c r="AN74" s="3">
        <v>315.75</v>
      </c>
      <c r="AO74" s="3"/>
      <c r="AP74" s="3"/>
      <c r="AQ74" s="3">
        <v>142.86000000000001</v>
      </c>
      <c r="AR74" s="426">
        <f t="shared" si="17"/>
        <v>4876.33</v>
      </c>
      <c r="AS74" s="429"/>
      <c r="AT74" s="15"/>
      <c r="AU74" s="15"/>
      <c r="AV74" s="15"/>
      <c r="AW74" s="15"/>
    </row>
    <row r="75" spans="1:49" ht="18.75">
      <c r="A75" s="8">
        <v>12117</v>
      </c>
      <c r="B75" s="411" t="s">
        <v>20</v>
      </c>
      <c r="C75" s="3"/>
      <c r="D75" s="3">
        <v>14.76</v>
      </c>
      <c r="E75" s="3"/>
      <c r="F75" s="3">
        <v>11.43</v>
      </c>
      <c r="G75" s="3"/>
      <c r="H75" s="3">
        <v>3.64</v>
      </c>
      <c r="I75" s="3"/>
      <c r="J75" s="3">
        <v>75.94</v>
      </c>
      <c r="K75" s="3"/>
      <c r="L75" s="3">
        <v>62.37</v>
      </c>
      <c r="M75" s="3"/>
      <c r="N75" s="3">
        <v>61.05</v>
      </c>
      <c r="O75" s="3"/>
      <c r="P75" s="3">
        <v>54.76</v>
      </c>
      <c r="Q75" s="3"/>
      <c r="R75" s="3">
        <v>73.459999999999994</v>
      </c>
      <c r="S75" s="3"/>
      <c r="T75" s="3">
        <v>104.13</v>
      </c>
      <c r="U75" s="3"/>
      <c r="V75" s="3">
        <v>39.64</v>
      </c>
      <c r="W75" s="3"/>
      <c r="X75" s="3">
        <v>36.450000000000003</v>
      </c>
      <c r="Y75" s="3"/>
      <c r="Z75" s="3">
        <v>26.26</v>
      </c>
      <c r="AA75" s="3"/>
      <c r="AB75" s="3"/>
      <c r="AC75" s="3">
        <v>90.63</v>
      </c>
      <c r="AD75" s="3"/>
      <c r="AE75" s="3">
        <v>36.659999999999997</v>
      </c>
      <c r="AF75" s="3"/>
      <c r="AG75" s="3">
        <v>64.48</v>
      </c>
      <c r="AH75" s="3">
        <v>27.23</v>
      </c>
      <c r="AI75" s="3"/>
      <c r="AJ75" s="3"/>
      <c r="AK75" s="3">
        <v>13.82</v>
      </c>
      <c r="AL75" s="3"/>
      <c r="AM75" s="3">
        <v>21.99</v>
      </c>
      <c r="AN75" s="3"/>
      <c r="AO75" s="3">
        <v>37.39</v>
      </c>
      <c r="AP75" s="3"/>
      <c r="AQ75" s="3">
        <v>5.69</v>
      </c>
      <c r="AR75" s="426">
        <f t="shared" si="17"/>
        <v>861.78000000000009</v>
      </c>
      <c r="AS75" s="429"/>
      <c r="AT75" s="15"/>
      <c r="AU75" s="15"/>
      <c r="AV75" s="15"/>
      <c r="AW75" s="15"/>
    </row>
    <row r="76" spans="1:49" ht="18.75">
      <c r="A76" s="8">
        <v>12118</v>
      </c>
      <c r="B76" s="411" t="s">
        <v>21</v>
      </c>
      <c r="C76" s="3"/>
      <c r="D76" s="3"/>
      <c r="E76" s="3"/>
      <c r="F76" s="3">
        <v>142.86000000000001</v>
      </c>
      <c r="G76" s="3"/>
      <c r="H76" s="3"/>
      <c r="I76" s="3"/>
      <c r="J76" s="3"/>
      <c r="K76" s="3"/>
      <c r="L76" s="3"/>
      <c r="M76" s="3"/>
      <c r="N76" s="3">
        <v>4500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>
        <v>750</v>
      </c>
      <c r="AM76" s="3"/>
      <c r="AN76" s="3"/>
      <c r="AO76" s="3"/>
      <c r="AP76" s="3"/>
      <c r="AQ76" s="3"/>
      <c r="AR76" s="426">
        <f t="shared" si="17"/>
        <v>5392.86</v>
      </c>
      <c r="AS76" s="429"/>
      <c r="AT76" s="15"/>
      <c r="AU76" s="15"/>
      <c r="AV76" s="15"/>
      <c r="AW76" s="15"/>
    </row>
    <row r="77" spans="1:49" ht="18.75">
      <c r="A77" s="8">
        <v>12119</v>
      </c>
      <c r="B77" s="411" t="s">
        <v>64</v>
      </c>
      <c r="C77" s="3">
        <v>1</v>
      </c>
      <c r="D77" s="3"/>
      <c r="E77" s="3"/>
      <c r="F77" s="3"/>
      <c r="G77" s="3">
        <v>8</v>
      </c>
      <c r="H77" s="3"/>
      <c r="I77" s="3">
        <v>12</v>
      </c>
      <c r="J77" s="3"/>
      <c r="K77" s="3">
        <v>9</v>
      </c>
      <c r="L77" s="3"/>
      <c r="M77" s="3">
        <v>11</v>
      </c>
      <c r="N77" s="3"/>
      <c r="O77" s="3">
        <v>2</v>
      </c>
      <c r="P77" s="3"/>
      <c r="Q77" s="3">
        <v>5</v>
      </c>
      <c r="R77" s="3"/>
      <c r="S77" s="3">
        <v>7</v>
      </c>
      <c r="T77" s="3"/>
      <c r="U77" s="3">
        <v>2</v>
      </c>
      <c r="V77" s="3"/>
      <c r="W77" s="3">
        <v>7</v>
      </c>
      <c r="X77" s="3"/>
      <c r="Y77" s="3">
        <v>2</v>
      </c>
      <c r="Z77" s="3"/>
      <c r="AA77" s="3">
        <v>2</v>
      </c>
      <c r="AB77" s="3">
        <v>3</v>
      </c>
      <c r="AC77" s="3"/>
      <c r="AD77" s="3">
        <v>16.78</v>
      </c>
      <c r="AE77" s="3"/>
      <c r="AF77" s="3">
        <v>6</v>
      </c>
      <c r="AG77" s="3"/>
      <c r="AH77" s="3"/>
      <c r="AI77" s="3">
        <v>4</v>
      </c>
      <c r="AJ77" s="3">
        <v>1</v>
      </c>
      <c r="AK77" s="3"/>
      <c r="AL77" s="3">
        <v>3</v>
      </c>
      <c r="AM77" s="3"/>
      <c r="AN77" s="3">
        <v>4</v>
      </c>
      <c r="AO77" s="3"/>
      <c r="AP77" s="3">
        <v>6</v>
      </c>
      <c r="AQ77" s="3"/>
      <c r="AR77" s="426">
        <f t="shared" si="17"/>
        <v>111.78</v>
      </c>
      <c r="AS77" s="429"/>
      <c r="AT77" s="15"/>
      <c r="AU77" s="15"/>
      <c r="AV77" s="15"/>
      <c r="AW77" s="15"/>
    </row>
    <row r="78" spans="1:49" ht="18.75">
      <c r="A78" s="8">
        <v>12123</v>
      </c>
      <c r="B78" s="411" t="s">
        <v>22</v>
      </c>
      <c r="C78" s="3">
        <v>64.45</v>
      </c>
      <c r="D78" s="3"/>
      <c r="E78" s="3">
        <v>93.4</v>
      </c>
      <c r="F78" s="3"/>
      <c r="G78" s="3">
        <v>74.56</v>
      </c>
      <c r="H78" s="3"/>
      <c r="I78" s="3">
        <v>221</v>
      </c>
      <c r="J78" s="3"/>
      <c r="K78" s="3">
        <v>78.75</v>
      </c>
      <c r="L78" s="3"/>
      <c r="M78" s="3">
        <v>69.2</v>
      </c>
      <c r="N78" s="3"/>
      <c r="O78" s="3">
        <v>65.650000000000006</v>
      </c>
      <c r="P78" s="3"/>
      <c r="Q78" s="3">
        <v>81.06</v>
      </c>
      <c r="R78" s="3"/>
      <c r="S78" s="3">
        <v>217.6</v>
      </c>
      <c r="T78" s="3"/>
      <c r="U78" s="3">
        <v>87.7</v>
      </c>
      <c r="V78" s="3"/>
      <c r="W78" s="3">
        <v>61.95</v>
      </c>
      <c r="X78" s="3"/>
      <c r="Y78" s="3">
        <v>84.15</v>
      </c>
      <c r="Z78" s="3"/>
      <c r="AA78" s="3">
        <v>84.15</v>
      </c>
      <c r="AB78" s="3">
        <v>74</v>
      </c>
      <c r="AC78" s="3"/>
      <c r="AD78" s="3">
        <v>222.05</v>
      </c>
      <c r="AE78" s="3"/>
      <c r="AF78" s="3">
        <v>88.15</v>
      </c>
      <c r="AG78" s="3"/>
      <c r="AH78" s="3"/>
      <c r="AI78" s="3">
        <v>65.7</v>
      </c>
      <c r="AJ78" s="3">
        <v>59.4</v>
      </c>
      <c r="AK78" s="3"/>
      <c r="AL78" s="3">
        <v>81.150000000000006</v>
      </c>
      <c r="AM78" s="3"/>
      <c r="AN78" s="3">
        <v>231.3</v>
      </c>
      <c r="AO78" s="3"/>
      <c r="AP78" s="3">
        <v>86.35</v>
      </c>
      <c r="AQ78" s="3"/>
      <c r="AR78" s="426">
        <f t="shared" si="17"/>
        <v>2191.7200000000007</v>
      </c>
      <c r="AS78" s="429"/>
      <c r="AT78" s="15"/>
      <c r="AU78" s="15"/>
      <c r="AV78" s="15"/>
      <c r="AW78" s="15"/>
    </row>
    <row r="79" spans="1:49" ht="18.75">
      <c r="A79" s="8">
        <v>12210</v>
      </c>
      <c r="B79" s="411" t="s">
        <v>23</v>
      </c>
      <c r="C79" s="3">
        <v>22.84</v>
      </c>
      <c r="D79" s="3"/>
      <c r="E79" s="3"/>
      <c r="F79" s="3"/>
      <c r="G79" s="3"/>
      <c r="H79" s="3"/>
      <c r="I79" s="3">
        <v>5.72</v>
      </c>
      <c r="J79" s="3"/>
      <c r="K79" s="3"/>
      <c r="L79" s="3"/>
      <c r="M79" s="3">
        <v>122.07</v>
      </c>
      <c r="N79" s="3"/>
      <c r="O79" s="3">
        <v>2.5</v>
      </c>
      <c r="P79" s="3"/>
      <c r="Q79" s="3"/>
      <c r="R79" s="3"/>
      <c r="S79" s="3"/>
      <c r="T79" s="3"/>
      <c r="U79" s="3">
        <v>34.9</v>
      </c>
      <c r="V79" s="3"/>
      <c r="W79" s="3">
        <v>56</v>
      </c>
      <c r="X79" s="3"/>
      <c r="Y79" s="3"/>
      <c r="Z79" s="3"/>
      <c r="AA79" s="3"/>
      <c r="AB79" s="3">
        <v>15.4</v>
      </c>
      <c r="AC79" s="3"/>
      <c r="AD79" s="3"/>
      <c r="AE79" s="3"/>
      <c r="AF79" s="3"/>
      <c r="AG79" s="3"/>
      <c r="AH79" s="3"/>
      <c r="AI79" s="3"/>
      <c r="AJ79" s="3">
        <v>77.11</v>
      </c>
      <c r="AK79" s="3"/>
      <c r="AL79" s="3">
        <v>8.56</v>
      </c>
      <c r="AM79" s="3"/>
      <c r="AN79" s="3"/>
      <c r="AO79" s="3"/>
      <c r="AP79" s="3"/>
      <c r="AQ79" s="3"/>
      <c r="AR79" s="426">
        <f t="shared" si="17"/>
        <v>345.1</v>
      </c>
      <c r="AS79" s="429"/>
      <c r="AT79" s="15"/>
      <c r="AU79" s="15"/>
      <c r="AV79" s="15"/>
      <c r="AW79" s="15"/>
    </row>
    <row r="80" spans="1:49" ht="18.75">
      <c r="A80" s="8">
        <v>12211</v>
      </c>
      <c r="B80" s="411" t="s">
        <v>24</v>
      </c>
      <c r="C80" s="3">
        <v>0.42</v>
      </c>
      <c r="D80" s="3"/>
      <c r="E80" s="3"/>
      <c r="F80" s="3"/>
      <c r="G80" s="3">
        <v>3.36</v>
      </c>
      <c r="H80" s="3"/>
      <c r="I80" s="3">
        <v>5.04</v>
      </c>
      <c r="J80" s="3"/>
      <c r="K80" s="3">
        <v>3.78</v>
      </c>
      <c r="L80" s="3"/>
      <c r="M80" s="3">
        <v>4.62</v>
      </c>
      <c r="N80" s="3"/>
      <c r="O80" s="3">
        <v>0.84</v>
      </c>
      <c r="P80" s="3"/>
      <c r="Q80" s="3">
        <v>2.1</v>
      </c>
      <c r="R80" s="3"/>
      <c r="S80" s="3">
        <v>2.94</v>
      </c>
      <c r="T80" s="3"/>
      <c r="U80" s="3">
        <v>0.84</v>
      </c>
      <c r="V80" s="3"/>
      <c r="W80" s="3">
        <v>2.94</v>
      </c>
      <c r="X80" s="3"/>
      <c r="Y80" s="3">
        <v>0.84</v>
      </c>
      <c r="Z80" s="3"/>
      <c r="AA80" s="3">
        <v>0.84</v>
      </c>
      <c r="AB80" s="3">
        <v>1.26</v>
      </c>
      <c r="AC80" s="3"/>
      <c r="AD80" s="3">
        <v>9.6</v>
      </c>
      <c r="AE80" s="3"/>
      <c r="AF80" s="3">
        <v>2.52</v>
      </c>
      <c r="AG80" s="3"/>
      <c r="AH80" s="3"/>
      <c r="AI80" s="3">
        <v>1.68</v>
      </c>
      <c r="AJ80" s="3">
        <v>0.42</v>
      </c>
      <c r="AK80" s="3"/>
      <c r="AL80" s="3">
        <v>1.26</v>
      </c>
      <c r="AM80" s="3"/>
      <c r="AN80" s="3">
        <v>1.68</v>
      </c>
      <c r="AO80" s="3"/>
      <c r="AP80" s="3">
        <v>2.52</v>
      </c>
      <c r="AQ80" s="3"/>
      <c r="AR80" s="426">
        <f t="shared" si="17"/>
        <v>49.500000000000007</v>
      </c>
      <c r="AS80" s="429"/>
      <c r="AT80" s="15"/>
      <c r="AU80" s="15"/>
      <c r="AV80" s="15"/>
      <c r="AW80" s="15"/>
    </row>
    <row r="81" spans="1:49" ht="18.75">
      <c r="A81" s="8">
        <v>14299</v>
      </c>
      <c r="B81" s="411" t="s">
        <v>25</v>
      </c>
      <c r="C81" s="3">
        <v>29.01</v>
      </c>
      <c r="D81" s="3"/>
      <c r="E81" s="3"/>
      <c r="F81" s="3"/>
      <c r="G81" s="3">
        <v>3.68</v>
      </c>
      <c r="H81" s="3"/>
      <c r="I81" s="3">
        <v>5.52</v>
      </c>
      <c r="J81" s="3"/>
      <c r="K81" s="3">
        <v>9.14</v>
      </c>
      <c r="L81" s="3"/>
      <c r="M81" s="3">
        <v>21.48</v>
      </c>
      <c r="N81" s="3"/>
      <c r="O81" s="3">
        <v>5.92</v>
      </c>
      <c r="P81" s="3"/>
      <c r="Q81" s="3">
        <v>17.3</v>
      </c>
      <c r="R81" s="3"/>
      <c r="S81" s="3">
        <v>3.22</v>
      </c>
      <c r="T81" s="3"/>
      <c r="U81" s="3">
        <v>17.34</v>
      </c>
      <c r="V81" s="3"/>
      <c r="W81" s="3">
        <v>3.22</v>
      </c>
      <c r="X81" s="3"/>
      <c r="Y81" s="3">
        <v>30.32</v>
      </c>
      <c r="Z81" s="3"/>
      <c r="AA81" s="3">
        <v>30.32</v>
      </c>
      <c r="AB81" s="3">
        <v>7.06</v>
      </c>
      <c r="AC81" s="3"/>
      <c r="AD81" s="3">
        <v>21.23</v>
      </c>
      <c r="AE81" s="3"/>
      <c r="AF81" s="3">
        <v>9.18</v>
      </c>
      <c r="AG81" s="3"/>
      <c r="AH81" s="3"/>
      <c r="AI81" s="3">
        <v>1.84</v>
      </c>
      <c r="AJ81" s="3">
        <v>0.46</v>
      </c>
      <c r="AK81" s="3"/>
      <c r="AL81" s="3">
        <v>7.06</v>
      </c>
      <c r="AM81" s="3"/>
      <c r="AN81" s="3">
        <v>11.84</v>
      </c>
      <c r="AO81" s="3"/>
      <c r="AP81" s="3">
        <v>2.76</v>
      </c>
      <c r="AQ81" s="3"/>
      <c r="AR81" s="426">
        <f t="shared" si="17"/>
        <v>237.9</v>
      </c>
      <c r="AS81" s="429"/>
      <c r="AT81" s="15"/>
      <c r="AU81" s="15"/>
      <c r="AV81" s="15"/>
      <c r="AW81" s="15"/>
    </row>
    <row r="82" spans="1:49" ht="36.75">
      <c r="A82" s="8">
        <v>14399</v>
      </c>
      <c r="B82" s="412" t="s">
        <v>36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26">
        <f t="shared" si="17"/>
        <v>0</v>
      </c>
      <c r="AS82" s="429"/>
      <c r="AT82" s="15"/>
      <c r="AU82" s="15"/>
      <c r="AV82" s="15"/>
      <c r="AW82" s="15"/>
    </row>
    <row r="83" spans="1:49" ht="18.75">
      <c r="A83" s="8">
        <v>15402</v>
      </c>
      <c r="B83" s="411" t="s">
        <v>26</v>
      </c>
      <c r="C83" s="3"/>
      <c r="D83" s="3"/>
      <c r="E83" s="3"/>
      <c r="F83" s="3"/>
      <c r="G83" s="3"/>
      <c r="H83" s="3"/>
      <c r="I83" s="3"/>
      <c r="J83" s="3">
        <v>125.24</v>
      </c>
      <c r="K83" s="3"/>
      <c r="L83" s="3">
        <v>30</v>
      </c>
      <c r="M83" s="3"/>
      <c r="N83" s="3">
        <v>54.29</v>
      </c>
      <c r="O83" s="3"/>
      <c r="P83" s="3"/>
      <c r="Q83" s="3"/>
      <c r="R83" s="3"/>
      <c r="S83" s="3"/>
      <c r="T83" s="3"/>
      <c r="U83" s="3"/>
      <c r="V83" s="3">
        <v>20</v>
      </c>
      <c r="W83" s="3"/>
      <c r="X83" s="3"/>
      <c r="Y83" s="3"/>
      <c r="Z83" s="3">
        <v>28.58</v>
      </c>
      <c r="AA83" s="3"/>
      <c r="AB83" s="3"/>
      <c r="AC83" s="3">
        <v>20</v>
      </c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>
        <v>204.77</v>
      </c>
      <c r="AP83" s="3"/>
      <c r="AQ83" s="3">
        <v>14.29</v>
      </c>
      <c r="AR83" s="426">
        <f t="shared" si="17"/>
        <v>497.17</v>
      </c>
      <c r="AS83" s="429"/>
      <c r="AT83" s="15"/>
      <c r="AU83" s="15"/>
      <c r="AV83" s="15"/>
      <c r="AW83" s="15"/>
    </row>
    <row r="84" spans="1:49" ht="18.75">
      <c r="A84" s="8">
        <v>15499</v>
      </c>
      <c r="B84" s="411" t="s">
        <v>27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>
        <v>0</v>
      </c>
      <c r="AR84" s="426">
        <f t="shared" si="17"/>
        <v>0</v>
      </c>
      <c r="AS84" s="429"/>
      <c r="AT84" s="15"/>
      <c r="AU84" s="15"/>
      <c r="AV84" s="15"/>
      <c r="AW84" s="15"/>
    </row>
    <row r="85" spans="1:49" ht="18.75">
      <c r="A85" s="8">
        <v>15301</v>
      </c>
      <c r="B85" s="411" t="s">
        <v>28</v>
      </c>
      <c r="C85" s="3"/>
      <c r="D85" s="3">
        <v>2.86</v>
      </c>
      <c r="E85" s="3"/>
      <c r="F85" s="3"/>
      <c r="G85" s="3"/>
      <c r="H85" s="3"/>
      <c r="I85" s="3"/>
      <c r="J85" s="3">
        <v>18.850000000000001</v>
      </c>
      <c r="K85" s="3"/>
      <c r="L85" s="3">
        <v>5.72</v>
      </c>
      <c r="M85" s="3"/>
      <c r="N85" s="3">
        <v>4</v>
      </c>
      <c r="O85" s="3"/>
      <c r="P85" s="3">
        <v>5.72</v>
      </c>
      <c r="Q85" s="3"/>
      <c r="R85" s="3"/>
      <c r="S85" s="3"/>
      <c r="T85" s="3"/>
      <c r="U85" s="3"/>
      <c r="V85" s="3">
        <v>8.58</v>
      </c>
      <c r="W85" s="3"/>
      <c r="X85" s="3">
        <v>5.72</v>
      </c>
      <c r="Y85" s="3"/>
      <c r="Z85" s="3">
        <v>2.86</v>
      </c>
      <c r="AA85" s="3"/>
      <c r="AB85" s="3"/>
      <c r="AC85" s="3"/>
      <c r="AD85" s="3"/>
      <c r="AE85" s="3">
        <v>2.86</v>
      </c>
      <c r="AF85" s="3"/>
      <c r="AG85" s="3">
        <v>12.04</v>
      </c>
      <c r="AH85" s="3">
        <v>7.62</v>
      </c>
      <c r="AI85" s="3"/>
      <c r="AJ85" s="3"/>
      <c r="AK85" s="3">
        <v>17.14</v>
      </c>
      <c r="AL85" s="3"/>
      <c r="AM85" s="3"/>
      <c r="AN85" s="3"/>
      <c r="AO85" s="3">
        <v>7.13</v>
      </c>
      <c r="AP85" s="3"/>
      <c r="AQ85" s="3">
        <v>2.86</v>
      </c>
      <c r="AR85" s="426">
        <f t="shared" si="17"/>
        <v>103.96</v>
      </c>
      <c r="AS85" s="429"/>
      <c r="AT85" s="15"/>
      <c r="AU85" s="15"/>
      <c r="AV85" s="15"/>
      <c r="AW85" s="15"/>
    </row>
    <row r="86" spans="1:49" ht="18.75">
      <c r="A86" s="8">
        <v>15302</v>
      </c>
      <c r="B86" s="411" t="s">
        <v>29</v>
      </c>
      <c r="C86" s="3"/>
      <c r="D86" s="3">
        <v>0.09</v>
      </c>
      <c r="E86" s="3"/>
      <c r="F86" s="3"/>
      <c r="G86" s="3"/>
      <c r="H86" s="3"/>
      <c r="I86" s="3"/>
      <c r="J86" s="3">
        <v>8.1999999999999993</v>
      </c>
      <c r="K86" s="3"/>
      <c r="L86" s="3">
        <v>0.11</v>
      </c>
      <c r="M86" s="3"/>
      <c r="N86" s="3">
        <v>1.52</v>
      </c>
      <c r="O86" s="3"/>
      <c r="P86" s="3">
        <v>0.47</v>
      </c>
      <c r="Q86" s="3"/>
      <c r="R86" s="3"/>
      <c r="S86" s="3"/>
      <c r="T86" s="3"/>
      <c r="U86" s="3"/>
      <c r="V86" s="3"/>
      <c r="W86" s="3"/>
      <c r="X86" s="3">
        <v>0.16</v>
      </c>
      <c r="Y86" s="3"/>
      <c r="Z86" s="3">
        <v>0.01</v>
      </c>
      <c r="AA86" s="3"/>
      <c r="AB86" s="3"/>
      <c r="AC86" s="3"/>
      <c r="AD86" s="3"/>
      <c r="AE86" s="3"/>
      <c r="AF86" s="3"/>
      <c r="AG86" s="3">
        <v>0.78</v>
      </c>
      <c r="AH86" s="3">
        <v>0.65</v>
      </c>
      <c r="AI86" s="3"/>
      <c r="AJ86" s="3"/>
      <c r="AK86" s="3">
        <v>7.32</v>
      </c>
      <c r="AL86" s="3"/>
      <c r="AM86" s="3"/>
      <c r="AN86" s="3"/>
      <c r="AO86" s="3">
        <v>1.52</v>
      </c>
      <c r="AP86" s="3"/>
      <c r="AQ86" s="3">
        <v>0.05</v>
      </c>
      <c r="AR86" s="426">
        <f t="shared" si="17"/>
        <v>20.88</v>
      </c>
      <c r="AS86" s="429"/>
      <c r="AT86" s="15"/>
      <c r="AU86" s="15"/>
      <c r="AV86" s="15"/>
      <c r="AW86" s="15"/>
    </row>
    <row r="87" spans="1:49" ht="18.75">
      <c r="A87" s="8">
        <v>15310</v>
      </c>
      <c r="B87" s="411" t="s">
        <v>30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26">
        <f t="shared" si="17"/>
        <v>0</v>
      </c>
      <c r="AS87" s="429"/>
      <c r="AT87" s="15"/>
      <c r="AU87" s="15"/>
      <c r="AV87" s="15"/>
      <c r="AW87" s="15"/>
    </row>
    <row r="88" spans="1:49" ht="18.75">
      <c r="A88" s="8">
        <v>15312</v>
      </c>
      <c r="B88" s="411" t="s">
        <v>31</v>
      </c>
      <c r="C88" s="3">
        <v>8.58</v>
      </c>
      <c r="D88" s="3"/>
      <c r="E88" s="3"/>
      <c r="F88" s="3"/>
      <c r="G88" s="3"/>
      <c r="H88" s="3"/>
      <c r="I88" s="3"/>
      <c r="J88" s="3"/>
      <c r="K88" s="3">
        <v>5.71</v>
      </c>
      <c r="L88" s="3"/>
      <c r="M88" s="3">
        <v>22.84</v>
      </c>
      <c r="N88" s="3"/>
      <c r="O88" s="3">
        <v>2.86</v>
      </c>
      <c r="P88" s="3"/>
      <c r="Q88" s="3"/>
      <c r="R88" s="3"/>
      <c r="S88" s="3">
        <v>5.71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>
        <v>5.71</v>
      </c>
      <c r="AG88" s="3"/>
      <c r="AH88" s="3"/>
      <c r="AI88" s="3">
        <v>11.42</v>
      </c>
      <c r="AJ88" s="3"/>
      <c r="AK88" s="3"/>
      <c r="AL88" s="3"/>
      <c r="AM88" s="3"/>
      <c r="AN88" s="3">
        <v>2.86</v>
      </c>
      <c r="AO88" s="3"/>
      <c r="AP88" s="3"/>
      <c r="AQ88" s="3"/>
      <c r="AR88" s="426">
        <f t="shared" si="17"/>
        <v>65.69</v>
      </c>
      <c r="AS88" s="429"/>
      <c r="AT88" s="15"/>
      <c r="AU88" s="15"/>
      <c r="AV88" s="15"/>
      <c r="AW88" s="15"/>
    </row>
    <row r="89" spans="1:49" ht="18.75">
      <c r="A89" s="8">
        <v>15314</v>
      </c>
      <c r="B89" s="411" t="s">
        <v>32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26">
        <f t="shared" si="17"/>
        <v>0</v>
      </c>
      <c r="AS89" s="429"/>
      <c r="AT89" s="15"/>
      <c r="AU89" s="15"/>
      <c r="AV89" s="15"/>
      <c r="AW89" s="15"/>
    </row>
    <row r="90" spans="1:49" ht="18.75">
      <c r="A90" s="1">
        <v>16201</v>
      </c>
      <c r="B90" s="2" t="s">
        <v>49</v>
      </c>
      <c r="C90" s="3"/>
      <c r="D90" s="3"/>
      <c r="E90" s="3"/>
      <c r="F90" s="3"/>
      <c r="G90" s="3"/>
      <c r="H90" s="3"/>
      <c r="I90" s="3"/>
      <c r="J90" s="3"/>
      <c r="K90" s="3">
        <v>33993.39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26">
        <f t="shared" si="17"/>
        <v>33993.39</v>
      </c>
      <c r="AS90" s="429"/>
      <c r="AT90" s="15"/>
      <c r="AU90" s="15"/>
      <c r="AV90" s="15"/>
      <c r="AW90" s="15"/>
    </row>
    <row r="91" spans="1:49" ht="18.75">
      <c r="A91" s="1">
        <v>22201</v>
      </c>
      <c r="B91" s="2" t="s">
        <v>51</v>
      </c>
      <c r="C91" s="3"/>
      <c r="D91" s="3"/>
      <c r="E91" s="3"/>
      <c r="F91" s="3"/>
      <c r="G91" s="3"/>
      <c r="H91" s="3"/>
      <c r="I91" s="3"/>
      <c r="J91" s="3"/>
      <c r="K91" s="3">
        <v>101980.16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26">
        <f t="shared" si="17"/>
        <v>101980.16</v>
      </c>
      <c r="AS91" s="429"/>
      <c r="AT91" s="15"/>
      <c r="AU91" s="15"/>
      <c r="AV91" s="15"/>
      <c r="AW91" s="15"/>
    </row>
    <row r="92" spans="1:49" ht="18.75">
      <c r="A92" s="28">
        <v>15706</v>
      </c>
      <c r="B92" s="24" t="s">
        <v>67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26">
        <f t="shared" si="17"/>
        <v>0</v>
      </c>
      <c r="AS92" s="429"/>
      <c r="AT92" s="15"/>
      <c r="AU92" s="15"/>
      <c r="AV92" s="15"/>
      <c r="AW92" s="15"/>
    </row>
    <row r="93" spans="1:49" ht="18.75">
      <c r="A93" s="8">
        <v>15799</v>
      </c>
      <c r="B93" s="411" t="s">
        <v>33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26">
        <f t="shared" si="17"/>
        <v>0</v>
      </c>
      <c r="AS93" s="429"/>
      <c r="AT93" s="15"/>
      <c r="AU93" s="15"/>
      <c r="AV93" s="15"/>
      <c r="AW93" s="15"/>
    </row>
    <row r="94" spans="1:49" ht="18.75">
      <c r="A94" s="8">
        <v>16405</v>
      </c>
      <c r="B94" s="24" t="s">
        <v>66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26">
        <f t="shared" si="17"/>
        <v>0</v>
      </c>
      <c r="AS94" s="429"/>
      <c r="AT94" s="15"/>
      <c r="AU94" s="15"/>
      <c r="AV94" s="15"/>
      <c r="AW94" s="15"/>
    </row>
    <row r="95" spans="1:49" ht="36.75">
      <c r="A95" s="8"/>
      <c r="B95" s="423" t="s">
        <v>624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v>685.34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26">
        <f t="shared" si="17"/>
        <v>685.34</v>
      </c>
      <c r="AS95" s="429"/>
      <c r="AT95" s="15"/>
      <c r="AU95" s="15"/>
      <c r="AV95" s="15"/>
      <c r="AW95" s="15"/>
    </row>
    <row r="96" spans="1:49" ht="54.75">
      <c r="A96" s="8">
        <v>16405</v>
      </c>
      <c r="B96" s="21" t="s">
        <v>54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26">
        <f t="shared" si="17"/>
        <v>0</v>
      </c>
      <c r="AS96" s="429"/>
      <c r="AT96" s="15"/>
      <c r="AU96" s="15"/>
      <c r="AV96" s="15"/>
      <c r="AW96" s="15"/>
    </row>
    <row r="97" spans="1:51" ht="58.5">
      <c r="A97" s="8">
        <v>16405</v>
      </c>
      <c r="B97" s="25" t="s">
        <v>63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26">
        <f t="shared" si="17"/>
        <v>0</v>
      </c>
      <c r="AS97" s="429"/>
      <c r="AT97" s="15"/>
      <c r="AU97" s="15"/>
      <c r="AV97" s="15"/>
      <c r="AW97" s="15"/>
    </row>
    <row r="98" spans="1:51" ht="72.75">
      <c r="A98" s="8">
        <v>22201</v>
      </c>
      <c r="B98" s="21" t="s">
        <v>55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26">
        <f t="shared" si="17"/>
        <v>0</v>
      </c>
      <c r="AS98" s="429"/>
      <c r="AT98" s="15"/>
      <c r="AU98" s="15"/>
      <c r="AV98" s="15"/>
      <c r="AW98" s="15"/>
    </row>
    <row r="99" spans="1:51" ht="72.75">
      <c r="A99" s="8">
        <v>22201</v>
      </c>
      <c r="B99" s="21" t="s">
        <v>61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26">
        <f t="shared" si="17"/>
        <v>0</v>
      </c>
      <c r="AS99" s="429"/>
      <c r="AT99" s="15"/>
      <c r="AU99" s="15"/>
      <c r="AV99" s="15"/>
      <c r="AW99" s="15"/>
    </row>
    <row r="100" spans="1:51" ht="36.75">
      <c r="A100" s="8">
        <v>22551</v>
      </c>
      <c r="B100" s="412" t="s">
        <v>57</v>
      </c>
      <c r="C100" s="3"/>
      <c r="D100" s="3"/>
      <c r="E100" s="3"/>
      <c r="F100" s="3">
        <v>178.24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231.95</v>
      </c>
      <c r="S100" s="3"/>
      <c r="T100" s="3"/>
      <c r="U100" s="3"/>
      <c r="V100" s="3">
        <v>49.8</v>
      </c>
      <c r="W100" s="3"/>
      <c r="X100" s="3">
        <v>450.65</v>
      </c>
      <c r="Y100" s="3"/>
      <c r="Z100" s="3">
        <v>35.75</v>
      </c>
      <c r="AA100" s="3"/>
      <c r="AB100" s="3"/>
      <c r="AC100" s="3">
        <v>501.34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26">
        <f>SUM(C100:AQ100)</f>
        <v>1447.73</v>
      </c>
      <c r="AS100" s="429"/>
      <c r="AT100" s="15"/>
      <c r="AU100" s="15"/>
      <c r="AV100" s="15"/>
      <c r="AW100" s="15"/>
    </row>
    <row r="101" spans="1:51" ht="18.75">
      <c r="A101" s="9"/>
      <c r="B101" s="413" t="s">
        <v>34</v>
      </c>
      <c r="C101" s="3">
        <f>SUM(C54:C100)</f>
        <v>338.02</v>
      </c>
      <c r="D101" s="3">
        <f t="shared" ref="D101:W101" si="18">SUM(D54:D100)</f>
        <v>163.19</v>
      </c>
      <c r="E101" s="3">
        <f t="shared" si="18"/>
        <v>581.83000000000004</v>
      </c>
      <c r="F101" s="3">
        <f t="shared" si="18"/>
        <v>418.71000000000004</v>
      </c>
      <c r="G101" s="3">
        <f t="shared" si="18"/>
        <v>382.92</v>
      </c>
      <c r="H101" s="3">
        <f t="shared" si="18"/>
        <v>50.849999999999994</v>
      </c>
      <c r="I101" s="3">
        <f t="shared" si="18"/>
        <v>2381.9799999999996</v>
      </c>
      <c r="J101" s="3">
        <f t="shared" si="18"/>
        <v>1580.2600000000002</v>
      </c>
      <c r="K101" s="3">
        <f t="shared" si="18"/>
        <v>136338.57</v>
      </c>
      <c r="L101" s="3">
        <f t="shared" si="18"/>
        <v>941.6400000000001</v>
      </c>
      <c r="M101" s="3">
        <f t="shared" si="18"/>
        <v>436.09000000000003</v>
      </c>
      <c r="N101" s="3">
        <f t="shared" si="18"/>
        <v>13837.910000000002</v>
      </c>
      <c r="O101" s="3">
        <f t="shared" si="18"/>
        <v>800.9</v>
      </c>
      <c r="P101" s="3">
        <f t="shared" si="18"/>
        <v>1833.0000000000002</v>
      </c>
      <c r="Q101" s="3">
        <f t="shared" si="18"/>
        <v>437.27000000000004</v>
      </c>
      <c r="R101" s="3">
        <f t="shared" si="18"/>
        <v>1122.3799999999999</v>
      </c>
      <c r="S101" s="3">
        <f t="shared" si="18"/>
        <v>1898.38</v>
      </c>
      <c r="T101" s="3">
        <f t="shared" si="18"/>
        <v>1152.52</v>
      </c>
      <c r="U101" s="3">
        <f t="shared" si="18"/>
        <v>972.68999999999994</v>
      </c>
      <c r="V101" s="3">
        <f t="shared" si="18"/>
        <v>815.55</v>
      </c>
      <c r="W101" s="3">
        <f t="shared" si="18"/>
        <v>313.15000000000003</v>
      </c>
      <c r="X101" s="3">
        <f t="shared" ref="X101:AH101" si="19">SUM(X54:X100)</f>
        <v>1050.78</v>
      </c>
      <c r="Y101" s="3">
        <f t="shared" si="19"/>
        <v>303.51</v>
      </c>
      <c r="Z101" s="3">
        <f>SUM(Z54:Z100)</f>
        <v>329.79</v>
      </c>
      <c r="AA101" s="3">
        <f t="shared" si="19"/>
        <v>303.51</v>
      </c>
      <c r="AB101" s="3">
        <f t="shared" si="19"/>
        <v>721.19999999999993</v>
      </c>
      <c r="AC101" s="3">
        <f t="shared" si="19"/>
        <v>1477.46</v>
      </c>
      <c r="AD101" s="3">
        <f t="shared" si="19"/>
        <v>2312.5300000000002</v>
      </c>
      <c r="AE101" s="3">
        <f t="shared" si="19"/>
        <v>740.52</v>
      </c>
      <c r="AF101" s="3">
        <f t="shared" si="19"/>
        <v>398.71000000000004</v>
      </c>
      <c r="AG101" s="3">
        <f t="shared" si="19"/>
        <v>444.46</v>
      </c>
      <c r="AH101" s="3">
        <f t="shared" si="19"/>
        <v>1228.06</v>
      </c>
      <c r="AI101" s="3">
        <f t="shared" ref="AI101" si="20">SUM(AI54:AI100)</f>
        <v>268.48</v>
      </c>
      <c r="AJ101" s="3">
        <f t="shared" ref="AJ101" si="21">SUM(AJ54:AJ100)</f>
        <v>586.42999999999995</v>
      </c>
      <c r="AK101" s="3">
        <f t="shared" ref="AK101" si="22">SUM(AK54:AK100)</f>
        <v>435.01</v>
      </c>
      <c r="AL101" s="3">
        <f t="shared" ref="AL101" si="23">SUM(AL54:AL100)</f>
        <v>1439.6699999999998</v>
      </c>
      <c r="AM101" s="3">
        <f t="shared" ref="AM101" si="24">SUM(AM54:AM100)</f>
        <v>334.78000000000003</v>
      </c>
      <c r="AN101" s="3">
        <f t="shared" ref="AN101" si="25">SUM(AN54:AN100)</f>
        <v>874.00000000000011</v>
      </c>
      <c r="AO101" s="3">
        <f t="shared" ref="AO101" si="26">SUM(AO54:AO100)</f>
        <v>451.91999999999996</v>
      </c>
      <c r="AP101" s="3">
        <f t="shared" ref="AP101" si="27">SUM(AP54:AP100)</f>
        <v>2002.57</v>
      </c>
      <c r="AQ101" s="3">
        <f t="shared" ref="AQ101" si="28">SUM(AQ54:AQ100)</f>
        <v>293.20000000000005</v>
      </c>
      <c r="AR101" s="426">
        <f>SUM(C101:AQ101)</f>
        <v>182794.40000000005</v>
      </c>
      <c r="AS101" s="429"/>
      <c r="AT101" s="15"/>
      <c r="AU101" s="15"/>
      <c r="AV101" s="15"/>
      <c r="AW101" s="15"/>
    </row>
    <row r="102" spans="1:51" ht="18.75">
      <c r="C102" s="23">
        <f>+C101+D101</f>
        <v>501.21</v>
      </c>
      <c r="E102" s="23">
        <f>+E101+F101</f>
        <v>1000.5400000000001</v>
      </c>
      <c r="G102" s="23">
        <f>+G101+H101</f>
        <v>433.77</v>
      </c>
      <c r="I102" s="23">
        <f>+I101+J101</f>
        <v>3962.24</v>
      </c>
      <c r="K102" s="23">
        <f>+K101+L101</f>
        <v>137280.21000000002</v>
      </c>
      <c r="M102" s="23">
        <f>+M101+N101</f>
        <v>14274.000000000002</v>
      </c>
      <c r="N102" s="23"/>
      <c r="O102" s="23">
        <f>+O101+P101</f>
        <v>2633.9</v>
      </c>
      <c r="Q102" s="23">
        <f>+Q101+R101</f>
        <v>1559.6499999999999</v>
      </c>
      <c r="S102" s="23">
        <f>+S101+T101</f>
        <v>3050.9</v>
      </c>
      <c r="U102" s="23">
        <f>+U101+V101</f>
        <v>1788.2399999999998</v>
      </c>
      <c r="W102" s="23">
        <f>+W101+X101</f>
        <v>1363.93</v>
      </c>
      <c r="X102" s="23"/>
      <c r="Z102" s="23">
        <f>+Z101+AA101</f>
        <v>633.29999999999995</v>
      </c>
      <c r="AB102" s="23">
        <f>+AB101+AC101</f>
        <v>2198.66</v>
      </c>
      <c r="AD102" s="23">
        <f>+AD101+AE101</f>
        <v>3053.05</v>
      </c>
      <c r="AF102" s="23">
        <f>+AF101+AG101</f>
        <v>843.17000000000007</v>
      </c>
      <c r="AH102" s="23">
        <f>+AH101+AI101</f>
        <v>1496.54</v>
      </c>
      <c r="AJ102" s="23">
        <f>+AJ101+AK101</f>
        <v>1021.4399999999999</v>
      </c>
      <c r="AL102" s="23">
        <f>+AL101+AM101</f>
        <v>1774.4499999999998</v>
      </c>
      <c r="AN102" s="23">
        <f>+AN101+AO101</f>
        <v>1325.92</v>
      </c>
      <c r="AP102" s="23">
        <f>+AP101+AQ101</f>
        <v>2295.77</v>
      </c>
      <c r="AR102" s="426">
        <f>SUM(C102:AQ102)</f>
        <v>182490.89</v>
      </c>
    </row>
    <row r="103" spans="1:51">
      <c r="AR103" s="23">
        <f>+AR101-AR102</f>
        <v>303.51000000003842</v>
      </c>
    </row>
    <row r="105" spans="1:51" ht="28.5">
      <c r="A105" s="647" t="s">
        <v>625</v>
      </c>
      <c r="B105" s="647"/>
      <c r="C105" s="647"/>
      <c r="D105" s="647"/>
      <c r="E105" s="647"/>
      <c r="F105" s="647"/>
      <c r="G105" s="647"/>
      <c r="H105" s="647"/>
      <c r="I105" s="647"/>
      <c r="J105" s="647"/>
      <c r="K105" s="647"/>
      <c r="L105" s="647"/>
      <c r="M105" s="647"/>
      <c r="N105" s="647"/>
      <c r="O105" s="647"/>
      <c r="P105" s="647"/>
      <c r="Q105" s="647"/>
      <c r="R105" s="647"/>
      <c r="S105" s="647"/>
      <c r="T105" s="647"/>
      <c r="U105" s="647"/>
      <c r="V105" s="647"/>
    </row>
    <row r="106" spans="1:51" ht="21">
      <c r="A106" s="18" t="s">
        <v>59</v>
      </c>
      <c r="B106" s="409" t="s">
        <v>60</v>
      </c>
      <c r="C106" s="4">
        <v>1</v>
      </c>
      <c r="D106" s="4">
        <v>1</v>
      </c>
      <c r="E106" s="74">
        <v>2</v>
      </c>
      <c r="F106" s="74">
        <v>2</v>
      </c>
      <c r="G106" s="74">
        <v>3</v>
      </c>
      <c r="H106" s="74">
        <v>3</v>
      </c>
      <c r="I106" s="4">
        <v>6</v>
      </c>
      <c r="J106" s="4">
        <v>6</v>
      </c>
      <c r="K106" s="4">
        <v>7</v>
      </c>
      <c r="L106" s="4">
        <v>7</v>
      </c>
      <c r="M106" s="4">
        <v>8</v>
      </c>
      <c r="N106" s="4">
        <v>8</v>
      </c>
      <c r="O106" s="4">
        <v>9</v>
      </c>
      <c r="P106" s="4">
        <v>9</v>
      </c>
      <c r="Q106" s="4">
        <v>10</v>
      </c>
      <c r="R106" s="4">
        <v>10</v>
      </c>
      <c r="S106" s="4">
        <v>13</v>
      </c>
      <c r="T106" s="4">
        <v>13</v>
      </c>
      <c r="U106" s="4">
        <v>14</v>
      </c>
      <c r="V106" s="4">
        <v>14</v>
      </c>
      <c r="W106" s="419">
        <v>15</v>
      </c>
      <c r="X106" s="419">
        <v>15</v>
      </c>
      <c r="Y106" s="106"/>
      <c r="Z106" s="419">
        <v>16</v>
      </c>
      <c r="AA106" s="419">
        <v>16</v>
      </c>
      <c r="AB106" s="106">
        <v>17</v>
      </c>
      <c r="AC106" s="106">
        <v>17</v>
      </c>
      <c r="AD106" s="4">
        <v>20</v>
      </c>
      <c r="AE106" s="4">
        <v>20</v>
      </c>
      <c r="AF106" s="4">
        <v>21</v>
      </c>
      <c r="AG106" s="4">
        <v>21</v>
      </c>
      <c r="AH106" s="4">
        <v>22</v>
      </c>
      <c r="AI106" s="4">
        <v>22</v>
      </c>
      <c r="AJ106" s="4">
        <v>23</v>
      </c>
      <c r="AK106" s="4">
        <v>23</v>
      </c>
      <c r="AL106" s="4">
        <v>24</v>
      </c>
      <c r="AM106" s="4">
        <v>24</v>
      </c>
      <c r="AN106" s="4">
        <v>27</v>
      </c>
      <c r="AO106" s="4">
        <v>27</v>
      </c>
      <c r="AP106" s="4">
        <v>28</v>
      </c>
      <c r="AQ106" s="4">
        <v>28</v>
      </c>
      <c r="AR106" s="106">
        <v>29</v>
      </c>
      <c r="AS106" s="106">
        <v>29</v>
      </c>
      <c r="AT106" s="419">
        <v>30</v>
      </c>
      <c r="AU106" s="419">
        <v>30</v>
      </c>
      <c r="AV106" s="419">
        <v>31</v>
      </c>
      <c r="AW106" s="419">
        <v>31</v>
      </c>
      <c r="AX106" s="4"/>
    </row>
    <row r="107" spans="1:51" ht="18.75">
      <c r="A107" s="10">
        <v>11801</v>
      </c>
      <c r="B107" s="410" t="s">
        <v>0</v>
      </c>
      <c r="C107" s="3"/>
      <c r="D107" s="3">
        <v>2.85</v>
      </c>
      <c r="E107" s="3"/>
      <c r="F107" s="3">
        <v>95.75</v>
      </c>
      <c r="G107" s="3"/>
      <c r="H107" s="3">
        <v>418.59</v>
      </c>
      <c r="I107" s="3"/>
      <c r="J107" s="3">
        <v>111.29</v>
      </c>
      <c r="K107" s="3"/>
      <c r="L107" s="3">
        <v>6.86</v>
      </c>
      <c r="M107" s="3"/>
      <c r="N107" s="3">
        <v>18.32</v>
      </c>
      <c r="O107" s="3"/>
      <c r="P107" s="3">
        <v>45.23</v>
      </c>
      <c r="Q107" s="3"/>
      <c r="R107" s="3">
        <v>87.41</v>
      </c>
      <c r="S107" s="3"/>
      <c r="T107" s="3">
        <v>81.430000000000007</v>
      </c>
      <c r="U107" s="3"/>
      <c r="V107" s="3">
        <v>133.78</v>
      </c>
      <c r="W107" s="106">
        <v>45.14</v>
      </c>
      <c r="X107" s="4">
        <v>0</v>
      </c>
      <c r="Y107" s="4"/>
      <c r="Z107" s="4">
        <v>6.84</v>
      </c>
      <c r="AA107" s="3"/>
      <c r="AB107" s="3"/>
      <c r="AC107" s="3">
        <v>18.25</v>
      </c>
      <c r="AD107" s="3"/>
      <c r="AE107" s="3">
        <v>13.98</v>
      </c>
      <c r="AF107" s="3"/>
      <c r="AG107" s="3">
        <v>31.59</v>
      </c>
      <c r="AH107" s="3"/>
      <c r="AI107" s="3">
        <v>19.309999999999999</v>
      </c>
      <c r="AJ107" s="3"/>
      <c r="AK107" s="3">
        <v>7.42</v>
      </c>
      <c r="AL107" s="3"/>
      <c r="AM107" s="3">
        <v>36.57</v>
      </c>
      <c r="AN107" s="3"/>
      <c r="AO107" s="3">
        <v>13.69</v>
      </c>
      <c r="AP107" s="3"/>
      <c r="AQ107" s="3">
        <v>15</v>
      </c>
      <c r="AR107" s="3"/>
      <c r="AS107" s="3">
        <v>62.81</v>
      </c>
      <c r="AT107" s="3"/>
      <c r="AU107" s="3">
        <v>244.29</v>
      </c>
      <c r="AV107" s="3"/>
      <c r="AW107" s="3">
        <v>42.25</v>
      </c>
      <c r="AX107" s="426">
        <f>SUM(C107:AW107)</f>
        <v>1558.6499999999999</v>
      </c>
      <c r="AY107" s="429"/>
    </row>
    <row r="108" spans="1:51" ht="18.75">
      <c r="A108" s="8">
        <v>11802</v>
      </c>
      <c r="B108" s="411" t="s">
        <v>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106"/>
      <c r="X108" s="4"/>
      <c r="Y108" s="4"/>
      <c r="Z108" s="4"/>
      <c r="AA108" s="3"/>
      <c r="AB108" s="3"/>
      <c r="AC108" s="3"/>
      <c r="AD108" s="3"/>
      <c r="AE108" s="3"/>
      <c r="AF108" s="3"/>
      <c r="AG108" s="3">
        <v>1.1399999999999999</v>
      </c>
      <c r="AH108" s="3"/>
      <c r="AI108" s="3"/>
      <c r="AJ108" s="3"/>
      <c r="AK108" s="3"/>
      <c r="AL108" s="3"/>
      <c r="AM108" s="3"/>
      <c r="AN108" s="3"/>
      <c r="AO108" s="3">
        <v>1.71</v>
      </c>
      <c r="AP108" s="3"/>
      <c r="AQ108" s="3"/>
      <c r="AR108" s="3"/>
      <c r="AS108" s="3"/>
      <c r="AT108" s="3"/>
      <c r="AU108" s="3">
        <v>851.85</v>
      </c>
      <c r="AV108" s="3"/>
      <c r="AW108" s="3"/>
      <c r="AX108" s="426">
        <f t="shared" ref="AX108:AX155" si="29">SUM(C108:AW108)</f>
        <v>854.7</v>
      </c>
      <c r="AY108" s="429"/>
    </row>
    <row r="109" spans="1:51" ht="18.75">
      <c r="A109" s="8">
        <v>11803</v>
      </c>
      <c r="B109" s="411" t="s">
        <v>2</v>
      </c>
      <c r="C109" s="3"/>
      <c r="D109" s="3"/>
      <c r="E109" s="3"/>
      <c r="F109" s="3"/>
      <c r="G109" s="3"/>
      <c r="H109" s="3"/>
      <c r="I109" s="3"/>
      <c r="J109" s="3"/>
      <c r="K109" s="3"/>
      <c r="L109" s="3">
        <v>1080.8599999999999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106"/>
      <c r="X109" s="4"/>
      <c r="Y109" s="4"/>
      <c r="Z109" s="4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>
        <v>54.79</v>
      </c>
      <c r="AV109" s="3"/>
      <c r="AW109" s="3"/>
      <c r="AX109" s="426">
        <f t="shared" si="29"/>
        <v>1135.6499999999999</v>
      </c>
      <c r="AY109" s="429"/>
    </row>
    <row r="110" spans="1:51" ht="18.75">
      <c r="A110" s="8">
        <v>11804</v>
      </c>
      <c r="B110" s="411" t="s">
        <v>3</v>
      </c>
      <c r="C110" s="3"/>
      <c r="D110" s="3"/>
      <c r="E110" s="3"/>
      <c r="F110" s="3">
        <v>5.71</v>
      </c>
      <c r="G110" s="3">
        <v>65.31</v>
      </c>
      <c r="H110" s="3">
        <v>17.13</v>
      </c>
      <c r="I110" s="3"/>
      <c r="J110" s="3">
        <v>75.489999999999995</v>
      </c>
      <c r="K110" s="3"/>
      <c r="L110" s="3">
        <v>5.71</v>
      </c>
      <c r="M110" s="3"/>
      <c r="N110" s="3">
        <v>11.42</v>
      </c>
      <c r="O110" s="3">
        <v>15.25</v>
      </c>
      <c r="P110" s="3">
        <v>89</v>
      </c>
      <c r="Q110" s="3">
        <v>162</v>
      </c>
      <c r="R110" s="3">
        <v>6.61</v>
      </c>
      <c r="S110" s="3"/>
      <c r="T110" s="3">
        <v>50.71</v>
      </c>
      <c r="U110" s="3"/>
      <c r="V110" s="3">
        <v>21.71</v>
      </c>
      <c r="W110" s="106">
        <v>1.71</v>
      </c>
      <c r="X110" s="4"/>
      <c r="Y110" s="4"/>
      <c r="Z110" s="4">
        <v>39</v>
      </c>
      <c r="AA110" s="3"/>
      <c r="AB110" s="3">
        <v>47</v>
      </c>
      <c r="AC110" s="3">
        <v>5.71</v>
      </c>
      <c r="AD110" s="3"/>
      <c r="AE110" s="3"/>
      <c r="AF110" s="3">
        <v>274.41000000000003</v>
      </c>
      <c r="AG110" s="3">
        <v>79.290000000000006</v>
      </c>
      <c r="AH110" s="3"/>
      <c r="AI110" s="3"/>
      <c r="AJ110" s="3"/>
      <c r="AK110" s="3"/>
      <c r="AL110" s="3">
        <v>78</v>
      </c>
      <c r="AM110" s="3"/>
      <c r="AN110" s="3"/>
      <c r="AO110" s="3">
        <v>29.55</v>
      </c>
      <c r="AP110" s="3"/>
      <c r="AQ110" s="3">
        <v>11.38</v>
      </c>
      <c r="AR110" s="3"/>
      <c r="AS110" s="3">
        <v>39.97</v>
      </c>
      <c r="AT110" s="3"/>
      <c r="AU110" s="3">
        <v>7539.84</v>
      </c>
      <c r="AV110" s="3">
        <v>78.430000000000007</v>
      </c>
      <c r="AW110" s="3">
        <v>312.92</v>
      </c>
      <c r="AX110" s="426">
        <f t="shared" si="29"/>
        <v>9063.26</v>
      </c>
      <c r="AY110" s="429"/>
    </row>
    <row r="111" spans="1:51" ht="18.75">
      <c r="A111" s="8">
        <v>11806</v>
      </c>
      <c r="B111" s="411" t="s">
        <v>4</v>
      </c>
      <c r="C111" s="3"/>
      <c r="D111" s="3"/>
      <c r="E111" s="3"/>
      <c r="F111" s="3"/>
      <c r="G111" s="3"/>
      <c r="H111" s="3">
        <v>6.86</v>
      </c>
      <c r="I111" s="3"/>
      <c r="J111" s="3">
        <v>3.43</v>
      </c>
      <c r="K111" s="3"/>
      <c r="L111" s="3">
        <v>6.86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106">
        <v>9.14</v>
      </c>
      <c r="X111" s="4"/>
      <c r="Y111" s="4"/>
      <c r="Z111" s="4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>
        <v>17.149999999999999</v>
      </c>
      <c r="AR111" s="3"/>
      <c r="AS111" s="3"/>
      <c r="AT111" s="3"/>
      <c r="AU111" s="3"/>
      <c r="AV111" s="3"/>
      <c r="AW111" s="3"/>
      <c r="AX111" s="426">
        <f t="shared" si="29"/>
        <v>43.44</v>
      </c>
      <c r="AY111" s="429"/>
    </row>
    <row r="112" spans="1:51" ht="18.75">
      <c r="A112" s="8">
        <v>11815</v>
      </c>
      <c r="B112" s="411" t="s">
        <v>5</v>
      </c>
      <c r="C112" s="3"/>
      <c r="D112" s="3"/>
      <c r="E112" s="3"/>
      <c r="F112" s="3"/>
      <c r="G112" s="3">
        <v>163.5</v>
      </c>
      <c r="H112" s="3"/>
      <c r="I112" s="3"/>
      <c r="J112" s="3"/>
      <c r="K112" s="3">
        <v>283.5</v>
      </c>
      <c r="L112" s="3"/>
      <c r="M112" s="3"/>
      <c r="N112" s="3"/>
      <c r="O112" s="3"/>
      <c r="P112" s="3"/>
      <c r="Q112" s="3">
        <v>94.5</v>
      </c>
      <c r="R112" s="3"/>
      <c r="S112" s="3"/>
      <c r="T112" s="3"/>
      <c r="U112" s="3">
        <v>240</v>
      </c>
      <c r="V112" s="3"/>
      <c r="W112" s="106"/>
      <c r="X112" s="4"/>
      <c r="Y112" s="4"/>
      <c r="Z112" s="4"/>
      <c r="AA112" s="3">
        <v>87</v>
      </c>
      <c r="AB112" s="3"/>
      <c r="AC112" s="3"/>
      <c r="AD112" s="3">
        <v>18</v>
      </c>
      <c r="AE112" s="3"/>
      <c r="AF112" s="3">
        <v>186</v>
      </c>
      <c r="AG112" s="3"/>
      <c r="AH112" s="3"/>
      <c r="AI112" s="3"/>
      <c r="AJ112" s="3"/>
      <c r="AK112" s="3"/>
      <c r="AL112" s="3">
        <v>18</v>
      </c>
      <c r="AM112" s="3"/>
      <c r="AN112" s="3"/>
      <c r="AO112" s="3"/>
      <c r="AP112" s="3">
        <v>327</v>
      </c>
      <c r="AQ112" s="3"/>
      <c r="AR112" s="3"/>
      <c r="AS112" s="3"/>
      <c r="AT112" s="3"/>
      <c r="AU112" s="3"/>
      <c r="AV112" s="3">
        <v>60</v>
      </c>
      <c r="AW112" s="3"/>
      <c r="AX112" s="426">
        <f t="shared" si="29"/>
        <v>1477.5</v>
      </c>
      <c r="AY112" s="429"/>
    </row>
    <row r="113" spans="1:51" ht="18.75">
      <c r="A113" s="8">
        <v>11816</v>
      </c>
      <c r="B113" s="411" t="s">
        <v>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106"/>
      <c r="X113" s="4"/>
      <c r="Y113" s="4"/>
      <c r="Z113" s="4"/>
      <c r="AA113" s="3"/>
      <c r="AB113" s="3"/>
      <c r="AC113" s="3"/>
      <c r="AD113" s="3"/>
      <c r="AE113" s="3"/>
      <c r="AF113" s="3"/>
      <c r="AG113" s="3">
        <v>182.72</v>
      </c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426">
        <f t="shared" si="29"/>
        <v>182.72</v>
      </c>
      <c r="AY113" s="429"/>
    </row>
    <row r="114" spans="1:51" ht="18.75">
      <c r="A114" s="8">
        <v>11817</v>
      </c>
      <c r="B114" s="411" t="s">
        <v>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106"/>
      <c r="X114" s="4"/>
      <c r="Y114" s="4"/>
      <c r="Z114" s="4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426">
        <f t="shared" si="29"/>
        <v>0</v>
      </c>
      <c r="AY114" s="429"/>
    </row>
    <row r="115" spans="1:51" ht="18.75">
      <c r="A115" s="8">
        <v>11818</v>
      </c>
      <c r="B115" s="411" t="s">
        <v>8</v>
      </c>
      <c r="C115" s="3"/>
      <c r="D115" s="3"/>
      <c r="E115" s="3"/>
      <c r="F115" s="3"/>
      <c r="G115" s="3"/>
      <c r="H115" s="3"/>
      <c r="I115" s="3">
        <v>3.43</v>
      </c>
      <c r="J115" s="3"/>
      <c r="K115" s="3"/>
      <c r="L115" s="3"/>
      <c r="M115" s="3"/>
      <c r="N115" s="3"/>
      <c r="O115" s="3">
        <v>3.43</v>
      </c>
      <c r="P115" s="3"/>
      <c r="Q115" s="3"/>
      <c r="R115" s="3"/>
      <c r="S115" s="3">
        <v>3.43</v>
      </c>
      <c r="T115" s="3"/>
      <c r="U115" s="3">
        <v>17.149999999999999</v>
      </c>
      <c r="V115" s="3"/>
      <c r="W115" s="106"/>
      <c r="X115" s="4"/>
      <c r="Y115" s="4"/>
      <c r="Z115" s="4"/>
      <c r="AA115" s="3">
        <v>6.86</v>
      </c>
      <c r="AB115" s="3">
        <v>3.43</v>
      </c>
      <c r="AC115" s="3">
        <v>3.43</v>
      </c>
      <c r="AD115" s="3">
        <v>44.6</v>
      </c>
      <c r="AE115" s="3"/>
      <c r="AF115" s="3"/>
      <c r="AG115" s="3"/>
      <c r="AH115" s="3">
        <v>3.43</v>
      </c>
      <c r="AI115" s="3"/>
      <c r="AJ115" s="3"/>
      <c r="AK115" s="3"/>
      <c r="AL115" s="3">
        <v>3.43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426">
        <f t="shared" si="29"/>
        <v>92.62</v>
      </c>
      <c r="AY115" s="429"/>
    </row>
    <row r="116" spans="1:51" ht="18.75">
      <c r="A116" s="8">
        <v>11899</v>
      </c>
      <c r="B116" s="411" t="s">
        <v>9</v>
      </c>
      <c r="C116" s="3">
        <v>0.22</v>
      </c>
      <c r="D116" s="3"/>
      <c r="E116" s="3">
        <v>0.99</v>
      </c>
      <c r="F116" s="3"/>
      <c r="G116" s="3">
        <v>0.9</v>
      </c>
      <c r="H116" s="3"/>
      <c r="I116" s="3">
        <v>0.33</v>
      </c>
      <c r="J116" s="3"/>
      <c r="K116" s="3">
        <v>1.56</v>
      </c>
      <c r="L116" s="3"/>
      <c r="M116" s="3">
        <v>0.44</v>
      </c>
      <c r="N116" s="3"/>
      <c r="O116" s="3">
        <v>1.19</v>
      </c>
      <c r="P116" s="3"/>
      <c r="Q116" s="3">
        <v>1.49</v>
      </c>
      <c r="R116" s="3"/>
      <c r="S116" s="3">
        <v>0.59</v>
      </c>
      <c r="T116" s="3"/>
      <c r="U116" s="3">
        <v>0.33</v>
      </c>
      <c r="V116" s="3"/>
      <c r="W116" s="106"/>
      <c r="X116" s="4">
        <v>1.79</v>
      </c>
      <c r="Y116" s="4"/>
      <c r="Z116" s="4"/>
      <c r="AA116" s="3">
        <v>0.33</v>
      </c>
      <c r="AB116" s="3">
        <v>1.32</v>
      </c>
      <c r="AC116" s="3"/>
      <c r="AD116" s="3">
        <v>0.33</v>
      </c>
      <c r="AE116" s="3"/>
      <c r="AF116" s="3">
        <v>0.47</v>
      </c>
      <c r="AG116" s="3"/>
      <c r="AH116" s="3">
        <v>0.57999999999999996</v>
      </c>
      <c r="AI116" s="3"/>
      <c r="AJ116" s="3">
        <v>0.69</v>
      </c>
      <c r="AK116" s="3"/>
      <c r="AL116" s="3">
        <v>0.22</v>
      </c>
      <c r="AM116" s="3"/>
      <c r="AN116" s="3">
        <v>1.43</v>
      </c>
      <c r="AO116" s="3"/>
      <c r="AP116" s="3">
        <v>0.8</v>
      </c>
      <c r="AQ116" s="3"/>
      <c r="AR116" s="3">
        <v>0.99</v>
      </c>
      <c r="AS116" s="3"/>
      <c r="AT116" s="3">
        <v>0.36</v>
      </c>
      <c r="AU116" s="3"/>
      <c r="AV116" s="3">
        <v>0.72</v>
      </c>
      <c r="AW116" s="3"/>
      <c r="AX116" s="426">
        <f t="shared" si="29"/>
        <v>18.07</v>
      </c>
      <c r="AY116" s="429"/>
    </row>
    <row r="117" spans="1:51" ht="36.75">
      <c r="A117" s="8">
        <v>12105</v>
      </c>
      <c r="B117" s="412" t="s">
        <v>10</v>
      </c>
      <c r="C117" s="3">
        <v>122.86</v>
      </c>
      <c r="D117" s="3"/>
      <c r="E117" s="3">
        <v>113.94</v>
      </c>
      <c r="F117" s="3"/>
      <c r="G117" s="3">
        <v>130.72</v>
      </c>
      <c r="H117" s="3"/>
      <c r="I117" s="3">
        <v>309.66000000000003</v>
      </c>
      <c r="J117" s="3"/>
      <c r="K117" s="3">
        <v>115.72</v>
      </c>
      <c r="L117" s="3"/>
      <c r="M117" s="3">
        <v>153.22</v>
      </c>
      <c r="N117" s="3"/>
      <c r="O117" s="3">
        <v>160.36000000000001</v>
      </c>
      <c r="P117" s="3"/>
      <c r="Q117" s="3">
        <v>196.8</v>
      </c>
      <c r="R117" s="3"/>
      <c r="S117" s="3">
        <v>145</v>
      </c>
      <c r="T117" s="3"/>
      <c r="U117" s="3">
        <v>202.52</v>
      </c>
      <c r="V117" s="3"/>
      <c r="W117" s="106"/>
      <c r="X117" s="4">
        <v>158.94</v>
      </c>
      <c r="Y117" s="4"/>
      <c r="Z117" s="4"/>
      <c r="AA117" s="3"/>
      <c r="AB117" s="3">
        <v>195.02</v>
      </c>
      <c r="AC117" s="3"/>
      <c r="AD117" s="3">
        <v>154.30000000000001</v>
      </c>
      <c r="AE117" s="3"/>
      <c r="AF117" s="3">
        <v>131.08000000000001</v>
      </c>
      <c r="AG117" s="3"/>
      <c r="AH117" s="3">
        <v>158.94</v>
      </c>
      <c r="AI117" s="3"/>
      <c r="AJ117" s="3">
        <v>120.72</v>
      </c>
      <c r="AK117" s="3"/>
      <c r="AL117" s="3">
        <v>123.58</v>
      </c>
      <c r="AM117" s="3"/>
      <c r="AN117" s="3">
        <v>227.52</v>
      </c>
      <c r="AO117" s="3"/>
      <c r="AP117" s="3">
        <v>182.16</v>
      </c>
      <c r="AQ117" s="3"/>
      <c r="AR117" s="3">
        <v>100.44</v>
      </c>
      <c r="AS117" s="3"/>
      <c r="AT117" s="3">
        <v>189.3</v>
      </c>
      <c r="AU117" s="3"/>
      <c r="AV117" s="3">
        <v>180.37</v>
      </c>
      <c r="AW117" s="3"/>
      <c r="AX117" s="426">
        <f t="shared" si="29"/>
        <v>3573.1699999999996</v>
      </c>
      <c r="AY117" s="429"/>
    </row>
    <row r="118" spans="1:51" ht="36.75">
      <c r="A118" s="8">
        <v>12106</v>
      </c>
      <c r="B118" s="412" t="s">
        <v>11</v>
      </c>
      <c r="C118" s="3">
        <v>0.95</v>
      </c>
      <c r="D118" s="3"/>
      <c r="E118" s="3">
        <v>0.95</v>
      </c>
      <c r="F118" s="3"/>
      <c r="G118" s="3"/>
      <c r="H118" s="3"/>
      <c r="I118" s="3">
        <v>0.95</v>
      </c>
      <c r="J118" s="3"/>
      <c r="K118" s="3"/>
      <c r="L118" s="3"/>
      <c r="M118" s="3">
        <v>1.9</v>
      </c>
      <c r="N118" s="3"/>
      <c r="O118" s="3">
        <v>1.9</v>
      </c>
      <c r="P118" s="3"/>
      <c r="Q118" s="3">
        <v>0.95</v>
      </c>
      <c r="R118" s="3"/>
      <c r="S118" s="3">
        <v>0.95</v>
      </c>
      <c r="T118" s="3"/>
      <c r="U118" s="3"/>
      <c r="V118" s="3"/>
      <c r="W118" s="106"/>
      <c r="X118" s="4">
        <v>1.9</v>
      </c>
      <c r="Y118" s="4"/>
      <c r="Z118" s="4"/>
      <c r="AA118" s="3">
        <v>178.71</v>
      </c>
      <c r="AB118" s="3">
        <v>0.95</v>
      </c>
      <c r="AC118" s="3"/>
      <c r="AD118" s="3">
        <v>0.95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>
        <v>2.85</v>
      </c>
      <c r="AO118" s="3"/>
      <c r="AP118" s="3"/>
      <c r="AQ118" s="3"/>
      <c r="AR118" s="3"/>
      <c r="AS118" s="3"/>
      <c r="AT118" s="3"/>
      <c r="AU118" s="3"/>
      <c r="AV118" s="3">
        <v>0.95</v>
      </c>
      <c r="AW118" s="3"/>
      <c r="AX118" s="426">
        <f t="shared" si="29"/>
        <v>194.85999999999996</v>
      </c>
      <c r="AY118" s="429"/>
    </row>
    <row r="119" spans="1:51" ht="18.75">
      <c r="A119" s="8">
        <v>12107</v>
      </c>
      <c r="B119" s="411" t="s">
        <v>12</v>
      </c>
      <c r="C119" s="3"/>
      <c r="D119" s="3"/>
      <c r="E119" s="3"/>
      <c r="F119" s="3"/>
      <c r="G119" s="3">
        <v>241</v>
      </c>
      <c r="H119" s="3"/>
      <c r="I119" s="3"/>
      <c r="J119" s="3"/>
      <c r="K119" s="3">
        <v>835.5</v>
      </c>
      <c r="L119" s="3"/>
      <c r="M119" s="3"/>
      <c r="N119" s="3"/>
      <c r="O119" s="3"/>
      <c r="P119" s="3"/>
      <c r="Q119" s="3">
        <v>288</v>
      </c>
      <c r="R119" s="3"/>
      <c r="S119" s="3"/>
      <c r="T119" s="3"/>
      <c r="U119" s="3">
        <v>700.5</v>
      </c>
      <c r="V119" s="3"/>
      <c r="W119" s="106"/>
      <c r="X119" s="4"/>
      <c r="Y119" s="4"/>
      <c r="Z119" s="4"/>
      <c r="AA119" s="3">
        <v>222.5</v>
      </c>
      <c r="AB119" s="3"/>
      <c r="AC119" s="3"/>
      <c r="AD119" s="3">
        <v>41</v>
      </c>
      <c r="AE119" s="3"/>
      <c r="AF119" s="3">
        <v>464.5</v>
      </c>
      <c r="AG119" s="3"/>
      <c r="AH119" s="3"/>
      <c r="AI119" s="3"/>
      <c r="AJ119" s="3"/>
      <c r="AK119" s="3"/>
      <c r="AL119" s="3">
        <v>157</v>
      </c>
      <c r="AM119" s="3"/>
      <c r="AN119" s="3"/>
      <c r="AO119" s="3"/>
      <c r="AP119" s="3">
        <v>678</v>
      </c>
      <c r="AQ119" s="3"/>
      <c r="AR119" s="3"/>
      <c r="AS119" s="3"/>
      <c r="AT119" s="3"/>
      <c r="AU119" s="3"/>
      <c r="AV119" s="3">
        <v>222</v>
      </c>
      <c r="AW119" s="3"/>
      <c r="AX119" s="426">
        <f t="shared" si="29"/>
        <v>3850</v>
      </c>
      <c r="AY119" s="429"/>
    </row>
    <row r="120" spans="1:51" ht="18.75">
      <c r="A120" s="8">
        <v>12108</v>
      </c>
      <c r="B120" s="411" t="s">
        <v>13</v>
      </c>
      <c r="C120" s="3"/>
      <c r="D120" s="3">
        <v>15.15</v>
      </c>
      <c r="E120" s="3"/>
      <c r="F120" s="3">
        <v>72.66</v>
      </c>
      <c r="G120" s="3"/>
      <c r="H120" s="3">
        <v>103.28</v>
      </c>
      <c r="I120" s="3"/>
      <c r="J120" s="3">
        <v>76.22</v>
      </c>
      <c r="K120" s="3"/>
      <c r="L120" s="3">
        <v>155.88999999999999</v>
      </c>
      <c r="M120" s="3"/>
      <c r="N120" s="3">
        <v>115.77</v>
      </c>
      <c r="O120" s="3"/>
      <c r="P120" s="3">
        <v>80.62</v>
      </c>
      <c r="Q120" s="3"/>
      <c r="R120" s="3">
        <v>161.16</v>
      </c>
      <c r="S120" s="3"/>
      <c r="T120" s="3">
        <v>148.02000000000001</v>
      </c>
      <c r="U120" s="3"/>
      <c r="V120" s="3">
        <v>150.52000000000001</v>
      </c>
      <c r="W120" s="106">
        <v>130.94</v>
      </c>
      <c r="X120" s="4"/>
      <c r="Y120" s="4"/>
      <c r="Z120" s="4">
        <v>94.91</v>
      </c>
      <c r="AA120" s="3"/>
      <c r="AB120" s="3"/>
      <c r="AC120" s="3">
        <v>64.25</v>
      </c>
      <c r="AD120" s="3"/>
      <c r="AE120" s="3">
        <v>118.02</v>
      </c>
      <c r="AF120" s="3"/>
      <c r="AG120" s="3">
        <v>48.13</v>
      </c>
      <c r="AH120" s="3"/>
      <c r="AI120" s="3">
        <v>113.41</v>
      </c>
      <c r="AJ120" s="3"/>
      <c r="AK120" s="3">
        <v>34.99</v>
      </c>
      <c r="AL120" s="3"/>
      <c r="AM120" s="3">
        <v>66.650000000000006</v>
      </c>
      <c r="AN120" s="3"/>
      <c r="AO120" s="3">
        <v>66.209999999999994</v>
      </c>
      <c r="AP120" s="3"/>
      <c r="AQ120" s="3">
        <v>19.87</v>
      </c>
      <c r="AR120" s="3"/>
      <c r="AS120" s="3">
        <v>101.13</v>
      </c>
      <c r="AT120" s="3"/>
      <c r="AU120" s="3">
        <v>48.09</v>
      </c>
      <c r="AV120" s="3"/>
      <c r="AW120" s="3">
        <v>23.26</v>
      </c>
      <c r="AX120" s="426">
        <f t="shared" si="29"/>
        <v>2009.15</v>
      </c>
      <c r="AY120" s="429"/>
    </row>
    <row r="121" spans="1:51" ht="18.75">
      <c r="A121" s="8">
        <v>12109</v>
      </c>
      <c r="B121" s="411" t="s">
        <v>14</v>
      </c>
      <c r="C121" s="3"/>
      <c r="D121" s="3">
        <v>15.2</v>
      </c>
      <c r="E121" s="3"/>
      <c r="F121" s="3">
        <v>60.24</v>
      </c>
      <c r="G121" s="3"/>
      <c r="H121" s="3">
        <v>89.63</v>
      </c>
      <c r="I121" s="3"/>
      <c r="J121" s="3">
        <v>60.25</v>
      </c>
      <c r="K121" s="3"/>
      <c r="L121" s="3">
        <v>120.16</v>
      </c>
      <c r="M121" s="3"/>
      <c r="N121" s="3">
        <v>117.66</v>
      </c>
      <c r="O121" s="3"/>
      <c r="P121" s="3">
        <v>70.3</v>
      </c>
      <c r="Q121" s="3"/>
      <c r="R121" s="3">
        <v>133.54</v>
      </c>
      <c r="S121" s="3"/>
      <c r="T121" s="3">
        <v>151.62</v>
      </c>
      <c r="U121" s="3"/>
      <c r="V121" s="3">
        <v>134.56</v>
      </c>
      <c r="W121" s="106">
        <v>115.56</v>
      </c>
      <c r="X121" s="4"/>
      <c r="Y121" s="4"/>
      <c r="Z121" s="4">
        <v>84.55</v>
      </c>
      <c r="AA121" s="3"/>
      <c r="AB121" s="3"/>
      <c r="AC121" s="3">
        <v>56.72</v>
      </c>
      <c r="AD121" s="3"/>
      <c r="AE121" s="3">
        <v>87.49</v>
      </c>
      <c r="AF121" s="3"/>
      <c r="AG121" s="3">
        <v>53.25</v>
      </c>
      <c r="AH121" s="3"/>
      <c r="AI121" s="3">
        <v>90.17</v>
      </c>
      <c r="AJ121" s="3"/>
      <c r="AK121" s="3">
        <v>30.14</v>
      </c>
      <c r="AL121" s="3"/>
      <c r="AM121" s="3">
        <v>62.94</v>
      </c>
      <c r="AN121" s="3"/>
      <c r="AO121" s="3">
        <v>47.44</v>
      </c>
      <c r="AP121" s="3"/>
      <c r="AQ121" s="3">
        <v>17.940000000000001</v>
      </c>
      <c r="AR121" s="3"/>
      <c r="AS121" s="3">
        <v>95.27</v>
      </c>
      <c r="AT121" s="3"/>
      <c r="AU121" s="3">
        <v>72.680000000000007</v>
      </c>
      <c r="AV121" s="3"/>
      <c r="AW121" s="3">
        <v>28.02</v>
      </c>
      <c r="AX121" s="426">
        <f t="shared" si="29"/>
        <v>1795.3300000000002</v>
      </c>
      <c r="AY121" s="429"/>
    </row>
    <row r="122" spans="1:51" ht="18.75">
      <c r="A122" s="8">
        <v>12110</v>
      </c>
      <c r="B122" s="411" t="s">
        <v>15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106"/>
      <c r="X122" s="4"/>
      <c r="Y122" s="4"/>
      <c r="Z122" s="4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426">
        <f t="shared" si="29"/>
        <v>0</v>
      </c>
      <c r="AY122" s="429"/>
    </row>
    <row r="123" spans="1:51" ht="18.75">
      <c r="A123" s="8">
        <v>12111</v>
      </c>
      <c r="B123" s="411" t="s">
        <v>16</v>
      </c>
      <c r="C123" s="3">
        <v>70</v>
      </c>
      <c r="D123" s="3"/>
      <c r="E123" s="3"/>
      <c r="F123" s="3"/>
      <c r="G123" s="3">
        <v>67.5</v>
      </c>
      <c r="H123" s="3"/>
      <c r="I123" s="3">
        <v>48</v>
      </c>
      <c r="J123" s="3"/>
      <c r="K123" s="3">
        <v>16</v>
      </c>
      <c r="L123" s="3"/>
      <c r="M123" s="3">
        <v>14</v>
      </c>
      <c r="N123" s="3"/>
      <c r="O123" s="3">
        <v>20</v>
      </c>
      <c r="P123" s="3"/>
      <c r="Q123" s="3">
        <v>25.75</v>
      </c>
      <c r="R123" s="3"/>
      <c r="S123" s="3">
        <v>5</v>
      </c>
      <c r="T123" s="3"/>
      <c r="U123" s="3"/>
      <c r="V123" s="3"/>
      <c r="W123" s="106"/>
      <c r="X123" s="4">
        <v>34</v>
      </c>
      <c r="Y123" s="4"/>
      <c r="Z123" s="4"/>
      <c r="AA123" s="3">
        <v>14</v>
      </c>
      <c r="AB123" s="3">
        <v>16</v>
      </c>
      <c r="AC123" s="3"/>
      <c r="AD123" s="3">
        <v>44.6</v>
      </c>
      <c r="AE123" s="3"/>
      <c r="AF123" s="3">
        <v>18.5</v>
      </c>
      <c r="AG123" s="3"/>
      <c r="AH123" s="3">
        <v>20</v>
      </c>
      <c r="AI123" s="3"/>
      <c r="AJ123" s="3">
        <v>10</v>
      </c>
      <c r="AK123" s="3"/>
      <c r="AL123" s="3">
        <v>14</v>
      </c>
      <c r="AM123" s="3"/>
      <c r="AN123" s="3"/>
      <c r="AO123" s="3"/>
      <c r="AP123" s="3">
        <v>6</v>
      </c>
      <c r="AQ123" s="3"/>
      <c r="AR123" s="3"/>
      <c r="AS123" s="3"/>
      <c r="AT123" s="3">
        <v>6</v>
      </c>
      <c r="AU123" s="3"/>
      <c r="AV123" s="3">
        <v>14</v>
      </c>
      <c r="AW123" s="3"/>
      <c r="AX123" s="426">
        <f t="shared" si="29"/>
        <v>463.35</v>
      </c>
      <c r="AY123" s="429"/>
    </row>
    <row r="124" spans="1:51" ht="18.75">
      <c r="A124" s="8">
        <v>12112</v>
      </c>
      <c r="B124" s="411" t="s">
        <v>17</v>
      </c>
      <c r="C124" s="3"/>
      <c r="D124" s="3">
        <v>20</v>
      </c>
      <c r="E124" s="3"/>
      <c r="F124" s="3"/>
      <c r="G124" s="3"/>
      <c r="H124" s="3"/>
      <c r="I124" s="3"/>
      <c r="J124" s="3">
        <v>7.5</v>
      </c>
      <c r="K124" s="3">
        <v>6</v>
      </c>
      <c r="L124" s="3">
        <v>7.5</v>
      </c>
      <c r="M124" s="3"/>
      <c r="N124" s="3">
        <v>7.5</v>
      </c>
      <c r="O124" s="3"/>
      <c r="P124" s="3">
        <v>12.5</v>
      </c>
      <c r="Q124" s="3">
        <v>6.5</v>
      </c>
      <c r="R124" s="3">
        <v>5</v>
      </c>
      <c r="S124" s="3"/>
      <c r="T124" s="3">
        <v>5</v>
      </c>
      <c r="U124" s="3"/>
      <c r="V124" s="3"/>
      <c r="W124" s="106">
        <v>10</v>
      </c>
      <c r="X124" s="4"/>
      <c r="Y124" s="4"/>
      <c r="Z124" s="4">
        <v>2.5</v>
      </c>
      <c r="AA124" s="3"/>
      <c r="AB124" s="3">
        <v>6.5</v>
      </c>
      <c r="AC124" s="3"/>
      <c r="AD124" s="3">
        <v>6.5</v>
      </c>
      <c r="AE124" s="3"/>
      <c r="AF124" s="3"/>
      <c r="AG124" s="3">
        <v>12.5</v>
      </c>
      <c r="AH124" s="3"/>
      <c r="AI124" s="3">
        <v>2.5</v>
      </c>
      <c r="AJ124" s="3"/>
      <c r="AK124" s="3">
        <v>2.5</v>
      </c>
      <c r="AL124" s="3">
        <v>16.25</v>
      </c>
      <c r="AM124" s="3"/>
      <c r="AN124" s="3"/>
      <c r="AO124" s="3">
        <v>15</v>
      </c>
      <c r="AP124" s="3">
        <v>6.5</v>
      </c>
      <c r="AQ124" s="3"/>
      <c r="AR124" s="3"/>
      <c r="AS124" s="3"/>
      <c r="AT124" s="3"/>
      <c r="AU124" s="3"/>
      <c r="AV124" s="3">
        <v>6.25</v>
      </c>
      <c r="AW124" s="3">
        <v>2.5</v>
      </c>
      <c r="AX124" s="426">
        <f t="shared" si="29"/>
        <v>167</v>
      </c>
      <c r="AY124" s="429"/>
    </row>
    <row r="125" spans="1:51" ht="18.75">
      <c r="A125" s="8">
        <v>12113</v>
      </c>
      <c r="B125" s="411" t="s">
        <v>18</v>
      </c>
      <c r="C125" s="3"/>
      <c r="D125" s="3"/>
      <c r="E125" s="3"/>
      <c r="F125" s="3"/>
      <c r="G125" s="3">
        <v>85</v>
      </c>
      <c r="H125" s="3"/>
      <c r="I125" s="3"/>
      <c r="J125" s="3">
        <v>5</v>
      </c>
      <c r="K125" s="3">
        <v>220</v>
      </c>
      <c r="L125" s="3"/>
      <c r="M125" s="3"/>
      <c r="N125" s="3">
        <v>5</v>
      </c>
      <c r="O125" s="3"/>
      <c r="P125" s="3"/>
      <c r="Q125" s="3">
        <v>82</v>
      </c>
      <c r="R125" s="3"/>
      <c r="S125" s="3"/>
      <c r="T125" s="3">
        <v>20</v>
      </c>
      <c r="U125" s="3">
        <v>229</v>
      </c>
      <c r="V125" s="3"/>
      <c r="W125" s="106"/>
      <c r="X125" s="4"/>
      <c r="Y125" s="4"/>
      <c r="Z125" s="4">
        <v>5</v>
      </c>
      <c r="AA125" s="3">
        <v>73.5</v>
      </c>
      <c r="AB125" s="3"/>
      <c r="AC125" s="3"/>
      <c r="AD125" s="3">
        <v>10</v>
      </c>
      <c r="AE125" s="3"/>
      <c r="AF125" s="3">
        <v>152</v>
      </c>
      <c r="AG125" s="3"/>
      <c r="AH125" s="3"/>
      <c r="AI125" s="3"/>
      <c r="AJ125" s="3"/>
      <c r="AK125" s="3">
        <v>5</v>
      </c>
      <c r="AL125" s="3">
        <v>62</v>
      </c>
      <c r="AM125" s="3"/>
      <c r="AN125" s="3"/>
      <c r="AO125" s="3"/>
      <c r="AP125" s="3">
        <v>238</v>
      </c>
      <c r="AQ125" s="3"/>
      <c r="AR125" s="3"/>
      <c r="AS125" s="3"/>
      <c r="AT125" s="3"/>
      <c r="AU125" s="3"/>
      <c r="AV125" s="3">
        <v>63</v>
      </c>
      <c r="AW125" s="3"/>
      <c r="AX125" s="426">
        <f t="shared" si="29"/>
        <v>1254.5</v>
      </c>
      <c r="AY125" s="429"/>
    </row>
    <row r="126" spans="1:51" ht="18.75">
      <c r="A126" s="8">
        <v>12114</v>
      </c>
      <c r="B126" s="411" t="s">
        <v>19</v>
      </c>
      <c r="C126" s="3">
        <v>8.9700000000000006</v>
      </c>
      <c r="D126" s="3">
        <v>5.24</v>
      </c>
      <c r="E126" s="3">
        <v>8.09</v>
      </c>
      <c r="F126" s="3">
        <v>16.05</v>
      </c>
      <c r="G126" s="3">
        <v>14.69</v>
      </c>
      <c r="H126" s="3">
        <v>48.34</v>
      </c>
      <c r="I126" s="3">
        <v>18.78</v>
      </c>
      <c r="J126" s="3">
        <v>22.48</v>
      </c>
      <c r="K126" s="3">
        <v>8.86</v>
      </c>
      <c r="L126" s="3">
        <v>81.08</v>
      </c>
      <c r="M126" s="3">
        <v>10.08</v>
      </c>
      <c r="N126" s="3">
        <v>24.51</v>
      </c>
      <c r="O126" s="3">
        <v>10.68</v>
      </c>
      <c r="P126" s="3">
        <v>22.96</v>
      </c>
      <c r="Q126" s="3">
        <v>20.41</v>
      </c>
      <c r="R126" s="3">
        <v>25.29</v>
      </c>
      <c r="S126" s="3">
        <v>9.4700000000000006</v>
      </c>
      <c r="T126" s="3">
        <v>31.84</v>
      </c>
      <c r="U126" s="3">
        <v>10.34</v>
      </c>
      <c r="V126" s="3">
        <v>29.2</v>
      </c>
      <c r="W126" s="106">
        <v>22.84</v>
      </c>
      <c r="X126" s="4">
        <v>10.55</v>
      </c>
      <c r="Y126" s="4"/>
      <c r="Z126" s="4">
        <v>41.1</v>
      </c>
      <c r="AA126" s="3">
        <v>10.41</v>
      </c>
      <c r="AB126" s="3">
        <v>13.83</v>
      </c>
      <c r="AC126" s="3">
        <v>18.690000000000001</v>
      </c>
      <c r="AD126" s="3">
        <v>9.36</v>
      </c>
      <c r="AE126" s="3">
        <v>20.09</v>
      </c>
      <c r="AF126" s="3">
        <v>22.84</v>
      </c>
      <c r="AG126" s="3">
        <v>32.83</v>
      </c>
      <c r="AH126" s="3">
        <v>11.49</v>
      </c>
      <c r="AI126" s="3">
        <v>16.41</v>
      </c>
      <c r="AJ126" s="3">
        <v>7.01</v>
      </c>
      <c r="AK126" s="3">
        <v>6.07</v>
      </c>
      <c r="AL126" s="3">
        <v>17.940000000000001</v>
      </c>
      <c r="AM126" s="3">
        <v>26.12</v>
      </c>
      <c r="AN126" s="3">
        <v>12.84</v>
      </c>
      <c r="AO126" s="3">
        <v>22.88</v>
      </c>
      <c r="AP126" s="3">
        <v>11.15</v>
      </c>
      <c r="AQ126" s="3">
        <v>18.260000000000002</v>
      </c>
      <c r="AR126" s="3">
        <v>22.38</v>
      </c>
      <c r="AS126" s="3">
        <v>22.44</v>
      </c>
      <c r="AT126" s="3">
        <v>10.199999999999999</v>
      </c>
      <c r="AU126" s="3">
        <v>451.38</v>
      </c>
      <c r="AV126" s="3">
        <v>14.62</v>
      </c>
      <c r="AW126" s="3">
        <v>35.15</v>
      </c>
      <c r="AX126" s="426">
        <f t="shared" si="29"/>
        <v>1336.2400000000002</v>
      </c>
      <c r="AY126" s="429"/>
    </row>
    <row r="127" spans="1:51" ht="18.75">
      <c r="A127" s="8">
        <v>12115</v>
      </c>
      <c r="B127" s="411" t="s">
        <v>35</v>
      </c>
      <c r="C127" s="3"/>
      <c r="D127" s="3">
        <v>47.62</v>
      </c>
      <c r="E127" s="3"/>
      <c r="F127" s="3"/>
      <c r="G127" s="3"/>
      <c r="H127" s="3">
        <v>285.72000000000003</v>
      </c>
      <c r="I127" s="3">
        <v>680.25</v>
      </c>
      <c r="J127" s="3">
        <v>47.62</v>
      </c>
      <c r="K127" s="3"/>
      <c r="L127" s="3">
        <v>95.24</v>
      </c>
      <c r="M127" s="3"/>
      <c r="N127" s="3">
        <v>190.48</v>
      </c>
      <c r="O127" s="3">
        <v>130.25</v>
      </c>
      <c r="P127" s="3">
        <v>142.86000000000001</v>
      </c>
      <c r="Q127" s="3"/>
      <c r="R127" s="3"/>
      <c r="S127" s="3"/>
      <c r="T127" s="3">
        <v>142.86000000000001</v>
      </c>
      <c r="U127" s="3">
        <v>364</v>
      </c>
      <c r="V127" s="3">
        <v>47.62</v>
      </c>
      <c r="W127" s="106">
        <v>95.24</v>
      </c>
      <c r="X127" s="4"/>
      <c r="Y127" s="4"/>
      <c r="Z127" s="4">
        <v>142.86000000000001</v>
      </c>
      <c r="AA127" s="3">
        <v>180.25</v>
      </c>
      <c r="AB127" s="3"/>
      <c r="AC127" s="3">
        <v>190.48</v>
      </c>
      <c r="AD127" s="3"/>
      <c r="AE127" s="3">
        <v>142.86000000000001</v>
      </c>
      <c r="AF127" s="3">
        <v>274</v>
      </c>
      <c r="AG127" s="3">
        <v>238.1</v>
      </c>
      <c r="AH127" s="3"/>
      <c r="AI127" s="3">
        <v>47.62</v>
      </c>
      <c r="AJ127" s="3"/>
      <c r="AK127" s="3"/>
      <c r="AL127" s="3">
        <v>248.75</v>
      </c>
      <c r="AM127" s="3">
        <v>333.34</v>
      </c>
      <c r="AN127" s="3">
        <v>258.25</v>
      </c>
      <c r="AO127" s="3">
        <v>142.86000000000001</v>
      </c>
      <c r="AP127" s="3"/>
      <c r="AQ127" s="3">
        <v>247.62</v>
      </c>
      <c r="AR127" s="3"/>
      <c r="AS127" s="3">
        <v>95.24</v>
      </c>
      <c r="AT127" s="3">
        <v>213.25</v>
      </c>
      <c r="AU127" s="3"/>
      <c r="AV127" s="3"/>
      <c r="AW127" s="3">
        <v>190.48</v>
      </c>
      <c r="AX127" s="426">
        <f t="shared" si="29"/>
        <v>5215.7199999999993</v>
      </c>
      <c r="AY127" s="429"/>
    </row>
    <row r="128" spans="1:51" ht="18.75">
      <c r="A128" s="8">
        <v>12117</v>
      </c>
      <c r="B128" s="411" t="s">
        <v>20</v>
      </c>
      <c r="C128" s="3"/>
      <c r="D128" s="3">
        <v>2.88</v>
      </c>
      <c r="E128" s="3"/>
      <c r="F128" s="3">
        <v>21.94</v>
      </c>
      <c r="G128" s="3"/>
      <c r="H128" s="3">
        <v>41.74</v>
      </c>
      <c r="I128" s="3"/>
      <c r="J128" s="3">
        <v>43.84</v>
      </c>
      <c r="K128" s="3"/>
      <c r="L128" s="3">
        <v>55.01</v>
      </c>
      <c r="M128" s="3"/>
      <c r="N128" s="3">
        <v>28.84</v>
      </c>
      <c r="O128" s="3"/>
      <c r="P128" s="3">
        <v>21.96</v>
      </c>
      <c r="Q128" s="3"/>
      <c r="R128" s="3">
        <v>84.42</v>
      </c>
      <c r="S128" s="3"/>
      <c r="T128" s="3">
        <v>36.72</v>
      </c>
      <c r="U128" s="3"/>
      <c r="V128" s="3">
        <v>50.74</v>
      </c>
      <c r="W128" s="106">
        <v>26.97</v>
      </c>
      <c r="X128" s="4"/>
      <c r="Y128" s="4"/>
      <c r="Z128" s="4">
        <v>33.700000000000003</v>
      </c>
      <c r="AA128" s="3"/>
      <c r="AB128" s="3"/>
      <c r="AC128" s="3">
        <v>17.2</v>
      </c>
      <c r="AD128" s="3"/>
      <c r="AE128" s="3">
        <v>27</v>
      </c>
      <c r="AF128" s="3"/>
      <c r="AG128" s="3">
        <v>12.69</v>
      </c>
      <c r="AH128" s="3"/>
      <c r="AI128" s="3">
        <v>43.83</v>
      </c>
      <c r="AJ128" s="3"/>
      <c r="AK128" s="3">
        <v>6.27</v>
      </c>
      <c r="AL128" s="3"/>
      <c r="AM128" s="3">
        <v>22.55</v>
      </c>
      <c r="AN128" s="3"/>
      <c r="AO128" s="3">
        <v>13.64</v>
      </c>
      <c r="AP128" s="3"/>
      <c r="AQ128" s="3">
        <v>6.11</v>
      </c>
      <c r="AR128" s="3"/>
      <c r="AS128" s="3">
        <v>29.61</v>
      </c>
      <c r="AT128" s="3"/>
      <c r="AU128" s="3">
        <v>29.41</v>
      </c>
      <c r="AV128" s="3"/>
      <c r="AW128" s="3">
        <v>5.49</v>
      </c>
      <c r="AX128" s="426">
        <f t="shared" si="29"/>
        <v>662.56</v>
      </c>
      <c r="AY128" s="429"/>
    </row>
    <row r="129" spans="1:51" ht="18.75">
      <c r="A129" s="8">
        <v>12118</v>
      </c>
      <c r="B129" s="411" t="s">
        <v>21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106"/>
      <c r="X129" s="4"/>
      <c r="Y129" s="4"/>
      <c r="Z129" s="4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426">
        <f t="shared" si="29"/>
        <v>0</v>
      </c>
      <c r="AY129" s="429"/>
    </row>
    <row r="130" spans="1:51" ht="18.75">
      <c r="A130" s="8">
        <v>12119</v>
      </c>
      <c r="B130" s="411" t="s">
        <v>64</v>
      </c>
      <c r="C130" s="3">
        <v>1</v>
      </c>
      <c r="D130" s="3"/>
      <c r="E130" s="3">
        <v>8</v>
      </c>
      <c r="F130" s="3"/>
      <c r="G130" s="3">
        <v>2</v>
      </c>
      <c r="H130" s="3"/>
      <c r="I130" s="3">
        <v>1</v>
      </c>
      <c r="J130" s="3"/>
      <c r="K130" s="3">
        <v>8</v>
      </c>
      <c r="L130" s="3"/>
      <c r="M130" s="3">
        <v>2</v>
      </c>
      <c r="N130" s="3"/>
      <c r="O130" s="3">
        <v>6</v>
      </c>
      <c r="P130" s="3"/>
      <c r="Q130" s="3">
        <v>10</v>
      </c>
      <c r="R130" s="3"/>
      <c r="S130" s="3"/>
      <c r="T130" s="3"/>
      <c r="U130" s="3">
        <v>3.28</v>
      </c>
      <c r="V130" s="3"/>
      <c r="W130" s="106"/>
      <c r="X130" s="4">
        <v>13</v>
      </c>
      <c r="Y130" s="4"/>
      <c r="Z130" s="4"/>
      <c r="AA130" s="3">
        <v>3</v>
      </c>
      <c r="AB130" s="3">
        <v>12</v>
      </c>
      <c r="AC130" s="3"/>
      <c r="AD130" s="3">
        <v>3</v>
      </c>
      <c r="AE130" s="3"/>
      <c r="AF130" s="3">
        <v>3</v>
      </c>
      <c r="AG130" s="3"/>
      <c r="AH130" s="3">
        <v>4</v>
      </c>
      <c r="AI130" s="3"/>
      <c r="AJ130" s="3">
        <v>5</v>
      </c>
      <c r="AK130" s="3"/>
      <c r="AL130" s="3">
        <v>2</v>
      </c>
      <c r="AM130" s="3"/>
      <c r="AN130" s="3">
        <v>10</v>
      </c>
      <c r="AO130" s="3"/>
      <c r="AP130" s="3">
        <v>6</v>
      </c>
      <c r="AQ130" s="3"/>
      <c r="AR130" s="3">
        <v>9</v>
      </c>
      <c r="AS130" s="3"/>
      <c r="AT130" s="3">
        <v>2</v>
      </c>
      <c r="AU130" s="3"/>
      <c r="AV130" s="3">
        <v>4</v>
      </c>
      <c r="AW130" s="3"/>
      <c r="AX130" s="426">
        <f t="shared" si="29"/>
        <v>117.28</v>
      </c>
      <c r="AY130" s="429"/>
    </row>
    <row r="131" spans="1:51" ht="18.75">
      <c r="A131" s="8">
        <v>12123</v>
      </c>
      <c r="B131" s="411" t="s">
        <v>22</v>
      </c>
      <c r="C131" s="3">
        <v>67.95</v>
      </c>
      <c r="D131" s="3"/>
      <c r="E131" s="3">
        <v>75.8</v>
      </c>
      <c r="F131" s="3"/>
      <c r="G131" s="3">
        <v>73.900000000000006</v>
      </c>
      <c r="H131" s="3"/>
      <c r="I131" s="3">
        <v>200.2</v>
      </c>
      <c r="J131" s="3"/>
      <c r="K131" s="3">
        <v>96.1</v>
      </c>
      <c r="L131" s="3"/>
      <c r="M131" s="3">
        <v>76.650000000000006</v>
      </c>
      <c r="N131" s="3"/>
      <c r="O131" s="3">
        <v>65.7</v>
      </c>
      <c r="P131" s="3"/>
      <c r="Q131" s="3">
        <v>80.650000000000006</v>
      </c>
      <c r="R131" s="3"/>
      <c r="S131" s="3">
        <v>203.1</v>
      </c>
      <c r="T131" s="3"/>
      <c r="U131" s="3">
        <v>93.9</v>
      </c>
      <c r="V131" s="3"/>
      <c r="W131" s="106"/>
      <c r="X131" s="4">
        <v>67.400000000000006</v>
      </c>
      <c r="Y131" s="4"/>
      <c r="Z131" s="4"/>
      <c r="AA131" s="3">
        <v>74.2</v>
      </c>
      <c r="AB131" s="3">
        <v>82.2</v>
      </c>
      <c r="AC131" s="3"/>
      <c r="AD131" s="3">
        <v>235</v>
      </c>
      <c r="AE131" s="3"/>
      <c r="AF131" s="3">
        <v>86.25</v>
      </c>
      <c r="AG131" s="3"/>
      <c r="AH131" s="3">
        <v>73.05</v>
      </c>
      <c r="AI131" s="3"/>
      <c r="AJ131" s="3">
        <v>70</v>
      </c>
      <c r="AK131" s="3"/>
      <c r="AL131" s="3">
        <v>78.900000000000006</v>
      </c>
      <c r="AM131" s="3"/>
      <c r="AN131" s="3">
        <v>203.85</v>
      </c>
      <c r="AO131" s="3"/>
      <c r="AP131" s="3">
        <v>82.2</v>
      </c>
      <c r="AQ131" s="3"/>
      <c r="AR131" s="3">
        <v>55.35</v>
      </c>
      <c r="AS131" s="3"/>
      <c r="AT131" s="3">
        <v>67.25</v>
      </c>
      <c r="AU131" s="3"/>
      <c r="AV131" s="3">
        <v>68.3</v>
      </c>
      <c r="AW131" s="3"/>
      <c r="AX131" s="426">
        <f t="shared" si="29"/>
        <v>2277.9</v>
      </c>
      <c r="AY131" s="429"/>
    </row>
    <row r="132" spans="1:51" ht="18.75">
      <c r="A132" s="8">
        <v>12210</v>
      </c>
      <c r="B132" s="411" t="s">
        <v>23</v>
      </c>
      <c r="C132" s="3"/>
      <c r="D132" s="3"/>
      <c r="E132" s="3">
        <v>34.9</v>
      </c>
      <c r="F132" s="3"/>
      <c r="G132" s="3"/>
      <c r="H132" s="3"/>
      <c r="I132" s="3">
        <v>308.56</v>
      </c>
      <c r="J132" s="3"/>
      <c r="K132" s="3"/>
      <c r="L132" s="3"/>
      <c r="M132" s="3">
        <v>25.74</v>
      </c>
      <c r="N132" s="3"/>
      <c r="O132" s="3"/>
      <c r="P132" s="3"/>
      <c r="Q132" s="3"/>
      <c r="R132" s="3"/>
      <c r="S132" s="3"/>
      <c r="T132" s="3"/>
      <c r="U132" s="3"/>
      <c r="V132" s="3"/>
      <c r="W132" s="106"/>
      <c r="X132" s="4"/>
      <c r="Y132" s="4"/>
      <c r="Z132" s="4"/>
      <c r="AA132" s="3">
        <v>13.66</v>
      </c>
      <c r="AB132" s="3"/>
      <c r="AC132" s="3"/>
      <c r="AD132" s="3"/>
      <c r="AE132" s="3"/>
      <c r="AF132" s="3">
        <v>25.2</v>
      </c>
      <c r="AG132" s="3"/>
      <c r="AH132" s="3">
        <v>42.37</v>
      </c>
      <c r="AI132" s="3"/>
      <c r="AJ132" s="3"/>
      <c r="AK132" s="3"/>
      <c r="AL132" s="3">
        <v>36</v>
      </c>
      <c r="AM132" s="3"/>
      <c r="AN132" s="3"/>
      <c r="AO132" s="3"/>
      <c r="AP132" s="3">
        <v>17.16</v>
      </c>
      <c r="AQ132" s="3"/>
      <c r="AR132" s="3"/>
      <c r="AS132" s="3"/>
      <c r="AT132" s="3"/>
      <c r="AU132" s="3"/>
      <c r="AV132" s="3"/>
      <c r="AW132" s="3"/>
      <c r="AX132" s="426">
        <f t="shared" si="29"/>
        <v>503.59000000000003</v>
      </c>
      <c r="AY132" s="429"/>
    </row>
    <row r="133" spans="1:51" ht="18.75">
      <c r="A133" s="8">
        <v>12211</v>
      </c>
      <c r="B133" s="411" t="s">
        <v>24</v>
      </c>
      <c r="C133" s="3">
        <v>0.42</v>
      </c>
      <c r="D133" s="3"/>
      <c r="E133" s="3">
        <v>3.36</v>
      </c>
      <c r="F133" s="3"/>
      <c r="G133" s="3">
        <v>0.84</v>
      </c>
      <c r="H133" s="3"/>
      <c r="I133" s="3">
        <v>0.42</v>
      </c>
      <c r="J133" s="3"/>
      <c r="K133" s="3">
        <v>3.36</v>
      </c>
      <c r="L133" s="3"/>
      <c r="M133" s="3">
        <v>0.84</v>
      </c>
      <c r="N133" s="3"/>
      <c r="O133" s="3">
        <v>2.52</v>
      </c>
      <c r="P133" s="3"/>
      <c r="Q133" s="3">
        <v>4.2</v>
      </c>
      <c r="R133" s="3"/>
      <c r="S133" s="3"/>
      <c r="T133" s="3"/>
      <c r="U133" s="3">
        <v>1.26</v>
      </c>
      <c r="V133" s="3"/>
      <c r="W133" s="106"/>
      <c r="X133" s="4">
        <v>5.46</v>
      </c>
      <c r="Y133" s="4"/>
      <c r="Z133" s="4"/>
      <c r="AA133" s="3">
        <v>1.26</v>
      </c>
      <c r="AB133" s="3">
        <v>5.04</v>
      </c>
      <c r="AC133" s="3"/>
      <c r="AD133" s="3">
        <v>1.26</v>
      </c>
      <c r="AE133" s="3"/>
      <c r="AF133" s="3">
        <v>1.26</v>
      </c>
      <c r="AG133" s="3"/>
      <c r="AH133" s="3">
        <v>1.68</v>
      </c>
      <c r="AI133" s="3"/>
      <c r="AJ133" s="3">
        <v>2.1</v>
      </c>
      <c r="AK133" s="3"/>
      <c r="AL133" s="3">
        <v>0.84</v>
      </c>
      <c r="AM133" s="3"/>
      <c r="AN133" s="3">
        <v>4.2</v>
      </c>
      <c r="AO133" s="3"/>
      <c r="AP133" s="3">
        <v>2.52</v>
      </c>
      <c r="AQ133" s="3"/>
      <c r="AR133" s="3">
        <v>3.78</v>
      </c>
      <c r="AS133" s="3"/>
      <c r="AT133" s="3">
        <v>0.84</v>
      </c>
      <c r="AU133" s="3"/>
      <c r="AV133" s="3">
        <v>1.68</v>
      </c>
      <c r="AW133" s="3"/>
      <c r="AX133" s="426">
        <f t="shared" si="29"/>
        <v>49.140000000000022</v>
      </c>
      <c r="AY133" s="429"/>
    </row>
    <row r="134" spans="1:51" ht="18.75">
      <c r="A134" s="8">
        <v>14299</v>
      </c>
      <c r="B134" s="411" t="s">
        <v>25</v>
      </c>
      <c r="C134" s="3">
        <v>0.46</v>
      </c>
      <c r="D134" s="3"/>
      <c r="E134" s="3">
        <v>3.68</v>
      </c>
      <c r="F134" s="3"/>
      <c r="G134" s="3">
        <v>23.76</v>
      </c>
      <c r="H134" s="3"/>
      <c r="I134" s="3">
        <v>5.46</v>
      </c>
      <c r="J134" s="3"/>
      <c r="K134" s="3">
        <v>26.52</v>
      </c>
      <c r="L134" s="3"/>
      <c r="M134" s="3">
        <v>0.92</v>
      </c>
      <c r="N134" s="3"/>
      <c r="O134" s="3">
        <v>13.47</v>
      </c>
      <c r="P134" s="3"/>
      <c r="Q134" s="3">
        <v>19.57</v>
      </c>
      <c r="R134" s="3"/>
      <c r="S134" s="3">
        <v>16.420000000000002</v>
      </c>
      <c r="T134" s="3"/>
      <c r="U134" s="3">
        <v>1.38</v>
      </c>
      <c r="V134" s="3"/>
      <c r="W134" s="106"/>
      <c r="X134" s="4">
        <v>10.98</v>
      </c>
      <c r="Y134" s="4"/>
      <c r="Z134" s="4"/>
      <c r="AA134" s="3">
        <v>2.8</v>
      </c>
      <c r="AB134" s="3">
        <v>5.52</v>
      </c>
      <c r="AC134" s="3"/>
      <c r="AD134" s="3">
        <v>1.38</v>
      </c>
      <c r="AE134" s="3"/>
      <c r="AF134" s="3">
        <v>6.38</v>
      </c>
      <c r="AG134" s="3"/>
      <c r="AH134" s="3">
        <v>6.84</v>
      </c>
      <c r="AI134" s="3"/>
      <c r="AJ134" s="3">
        <v>7.3</v>
      </c>
      <c r="AK134" s="3"/>
      <c r="AL134" s="3">
        <v>1.63</v>
      </c>
      <c r="AM134" s="3"/>
      <c r="AN134" s="3">
        <v>4.5999999999999996</v>
      </c>
      <c r="AO134" s="3"/>
      <c r="AP134" s="3">
        <v>13.47</v>
      </c>
      <c r="AQ134" s="3"/>
      <c r="AR134" s="3">
        <v>7</v>
      </c>
      <c r="AS134" s="3"/>
      <c r="AT134" s="3">
        <v>5.92</v>
      </c>
      <c r="AU134" s="3"/>
      <c r="AV134" s="3">
        <v>7.55</v>
      </c>
      <c r="AW134" s="3"/>
      <c r="AX134" s="426">
        <f t="shared" si="29"/>
        <v>193.01</v>
      </c>
      <c r="AY134" s="429"/>
    </row>
    <row r="135" spans="1:51" ht="36.75">
      <c r="A135" s="8">
        <v>14399</v>
      </c>
      <c r="B135" s="412" t="s">
        <v>36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106"/>
      <c r="X135" s="4"/>
      <c r="Y135" s="4"/>
      <c r="Z135" s="4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426">
        <f t="shared" si="29"/>
        <v>0</v>
      </c>
      <c r="AY135" s="429"/>
    </row>
    <row r="136" spans="1:51" ht="18.75">
      <c r="A136" s="8">
        <v>15402</v>
      </c>
      <c r="B136" s="411" t="s">
        <v>26</v>
      </c>
      <c r="C136" s="3"/>
      <c r="D136" s="3">
        <v>5.98</v>
      </c>
      <c r="E136" s="3"/>
      <c r="F136" s="3"/>
      <c r="G136" s="3"/>
      <c r="H136" s="3"/>
      <c r="I136" s="3"/>
      <c r="J136" s="3">
        <v>40</v>
      </c>
      <c r="K136" s="3"/>
      <c r="L136" s="3">
        <v>40</v>
      </c>
      <c r="M136" s="3"/>
      <c r="N136" s="3"/>
      <c r="O136" s="3"/>
      <c r="P136" s="3"/>
      <c r="Q136" s="3"/>
      <c r="R136" s="3">
        <v>28.58</v>
      </c>
      <c r="S136" s="3"/>
      <c r="T136" s="3"/>
      <c r="U136" s="3"/>
      <c r="V136" s="3"/>
      <c r="W136" s="106">
        <v>20</v>
      </c>
      <c r="X136" s="4"/>
      <c r="Y136" s="4"/>
      <c r="Z136" s="4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>
        <v>30</v>
      </c>
      <c r="AL136" s="3"/>
      <c r="AM136" s="3"/>
      <c r="AN136" s="3"/>
      <c r="AO136" s="3">
        <v>109.53</v>
      </c>
      <c r="AP136" s="3"/>
      <c r="AQ136" s="3">
        <v>28.58</v>
      </c>
      <c r="AR136" s="3"/>
      <c r="AS136" s="3">
        <v>28.58</v>
      </c>
      <c r="AT136" s="3"/>
      <c r="AU136" s="3"/>
      <c r="AV136" s="3"/>
      <c r="AW136" s="3">
        <v>95.24</v>
      </c>
      <c r="AX136" s="426">
        <f t="shared" si="29"/>
        <v>426.49</v>
      </c>
      <c r="AY136" s="429"/>
    </row>
    <row r="137" spans="1:51" ht="18.75">
      <c r="A137" s="8">
        <v>15499</v>
      </c>
      <c r="B137" s="411" t="s">
        <v>27</v>
      </c>
      <c r="C137" s="3"/>
      <c r="D137" s="3">
        <v>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106"/>
      <c r="X137" s="4"/>
      <c r="Y137" s="4"/>
      <c r="Z137" s="4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426">
        <f t="shared" si="29"/>
        <v>0</v>
      </c>
      <c r="AY137" s="429"/>
    </row>
    <row r="138" spans="1:51" ht="18.75">
      <c r="A138" s="8">
        <v>15301</v>
      </c>
      <c r="B138" s="411" t="s">
        <v>28</v>
      </c>
      <c r="C138" s="3"/>
      <c r="D138" s="3"/>
      <c r="E138" s="3"/>
      <c r="F138" s="3">
        <v>8.58</v>
      </c>
      <c r="G138" s="3"/>
      <c r="H138" s="3">
        <v>7.14</v>
      </c>
      <c r="I138" s="3"/>
      <c r="J138" s="3">
        <v>5.72</v>
      </c>
      <c r="K138" s="3"/>
      <c r="L138" s="3">
        <v>8.3800000000000008</v>
      </c>
      <c r="M138" s="3"/>
      <c r="N138" s="3">
        <v>2.87</v>
      </c>
      <c r="O138" s="3"/>
      <c r="P138" s="3">
        <v>8.58</v>
      </c>
      <c r="Q138" s="3"/>
      <c r="R138" s="3"/>
      <c r="S138" s="3"/>
      <c r="T138" s="3">
        <v>5.72</v>
      </c>
      <c r="U138" s="3"/>
      <c r="V138" s="3">
        <v>4.76</v>
      </c>
      <c r="W138" s="106"/>
      <c r="X138" s="4"/>
      <c r="Y138" s="4"/>
      <c r="Z138" s="4"/>
      <c r="AA138" s="3"/>
      <c r="AB138" s="3"/>
      <c r="AC138" s="3"/>
      <c r="AD138" s="3"/>
      <c r="AE138" s="3"/>
      <c r="AF138" s="3"/>
      <c r="AG138" s="3">
        <v>2.86</v>
      </c>
      <c r="AH138" s="3"/>
      <c r="AI138" s="3">
        <v>8.58</v>
      </c>
      <c r="AJ138" s="3"/>
      <c r="AK138" s="3"/>
      <c r="AL138" s="3"/>
      <c r="AM138" s="3"/>
      <c r="AN138" s="3"/>
      <c r="AO138" s="3"/>
      <c r="AP138" s="3"/>
      <c r="AQ138" s="3">
        <v>13.86</v>
      </c>
      <c r="AR138" s="3"/>
      <c r="AS138" s="3">
        <v>25.56</v>
      </c>
      <c r="AT138" s="3"/>
      <c r="AU138" s="3">
        <v>8.58</v>
      </c>
      <c r="AV138" s="3"/>
      <c r="AW138" s="3">
        <v>5.72</v>
      </c>
      <c r="AX138" s="426">
        <f t="shared" si="29"/>
        <v>116.90999999999998</v>
      </c>
      <c r="AY138" s="429"/>
    </row>
    <row r="139" spans="1:51" ht="18.75">
      <c r="A139" s="8">
        <v>15302</v>
      </c>
      <c r="B139" s="411" t="s">
        <v>29</v>
      </c>
      <c r="C139" s="3"/>
      <c r="D139" s="3">
        <v>2.5</v>
      </c>
      <c r="E139" s="3"/>
      <c r="F139" s="3">
        <v>1.25</v>
      </c>
      <c r="G139" s="3"/>
      <c r="H139" s="3">
        <v>0.02</v>
      </c>
      <c r="I139" s="3"/>
      <c r="J139" s="3">
        <v>1.66</v>
      </c>
      <c r="K139" s="3"/>
      <c r="L139" s="3">
        <v>12.16</v>
      </c>
      <c r="M139" s="3"/>
      <c r="N139" s="3">
        <v>0.97</v>
      </c>
      <c r="O139" s="3"/>
      <c r="P139" s="3">
        <v>0.1</v>
      </c>
      <c r="Q139" s="3"/>
      <c r="R139" s="3"/>
      <c r="S139" s="3"/>
      <c r="T139" s="3">
        <v>0.06</v>
      </c>
      <c r="U139" s="3"/>
      <c r="V139" s="3">
        <v>0.85</v>
      </c>
      <c r="W139" s="106"/>
      <c r="X139" s="4"/>
      <c r="Y139" s="4"/>
      <c r="Z139" s="4"/>
      <c r="AA139" s="3"/>
      <c r="AB139" s="3"/>
      <c r="AC139" s="3"/>
      <c r="AD139" s="3"/>
      <c r="AE139" s="3"/>
      <c r="AF139" s="3"/>
      <c r="AG139" s="3">
        <v>0.03</v>
      </c>
      <c r="AH139" s="3"/>
      <c r="AI139" s="3">
        <v>0.71</v>
      </c>
      <c r="AJ139" s="3"/>
      <c r="AK139" s="3"/>
      <c r="AL139" s="3"/>
      <c r="AM139" s="3"/>
      <c r="AN139" s="3"/>
      <c r="AO139" s="3"/>
      <c r="AP139" s="3"/>
      <c r="AQ139" s="3">
        <v>2.98</v>
      </c>
      <c r="AR139" s="3"/>
      <c r="AS139" s="3">
        <v>8.61</v>
      </c>
      <c r="AT139" s="3"/>
      <c r="AU139" s="3">
        <v>1.18</v>
      </c>
      <c r="AV139" s="3"/>
      <c r="AW139" s="3">
        <v>0.21</v>
      </c>
      <c r="AX139" s="426">
        <f t="shared" si="29"/>
        <v>33.290000000000006</v>
      </c>
      <c r="AY139" s="429"/>
    </row>
    <row r="140" spans="1:51" ht="18.75">
      <c r="A140" s="8">
        <v>15310</v>
      </c>
      <c r="B140" s="411" t="s">
        <v>30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106"/>
      <c r="X140" s="4"/>
      <c r="Y140" s="4"/>
      <c r="Z140" s="4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426">
        <f t="shared" si="29"/>
        <v>0</v>
      </c>
      <c r="AY140" s="429"/>
    </row>
    <row r="141" spans="1:51" ht="18.75">
      <c r="A141" s="8">
        <v>15312</v>
      </c>
      <c r="B141" s="411" t="s">
        <v>31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>
        <v>2.86</v>
      </c>
      <c r="N141" s="3"/>
      <c r="O141" s="3">
        <v>2.86</v>
      </c>
      <c r="P141" s="3"/>
      <c r="Q141" s="3">
        <v>2.86</v>
      </c>
      <c r="R141" s="3"/>
      <c r="S141" s="3"/>
      <c r="T141" s="3"/>
      <c r="U141" s="3">
        <v>8.57</v>
      </c>
      <c r="V141" s="3"/>
      <c r="W141" s="106"/>
      <c r="X141" s="4"/>
      <c r="Y141" s="4"/>
      <c r="Z141" s="4"/>
      <c r="AA141" s="3"/>
      <c r="AB141" s="3">
        <v>2.86</v>
      </c>
      <c r="AC141" s="3"/>
      <c r="AD141" s="3">
        <v>8.57</v>
      </c>
      <c r="AE141" s="3"/>
      <c r="AF141" s="3"/>
      <c r="AG141" s="3"/>
      <c r="AH141" s="3"/>
      <c r="AI141" s="3"/>
      <c r="AJ141" s="3">
        <v>5.71</v>
      </c>
      <c r="AK141" s="3"/>
      <c r="AL141" s="3"/>
      <c r="AM141" s="3"/>
      <c r="AN141" s="3">
        <v>11.42</v>
      </c>
      <c r="AO141" s="3"/>
      <c r="AP141" s="3">
        <v>2.86</v>
      </c>
      <c r="AQ141" s="3"/>
      <c r="AR141" s="3">
        <v>11.42</v>
      </c>
      <c r="AS141" s="3"/>
      <c r="AT141" s="3">
        <v>5.71</v>
      </c>
      <c r="AU141" s="3"/>
      <c r="AV141" s="3">
        <v>2.86</v>
      </c>
      <c r="AW141" s="3"/>
      <c r="AX141" s="426">
        <f t="shared" si="29"/>
        <v>68.56</v>
      </c>
      <c r="AY141" s="429"/>
    </row>
    <row r="142" spans="1:51" ht="18.75">
      <c r="A142" s="8">
        <v>15314</v>
      </c>
      <c r="B142" s="411" t="s">
        <v>32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106"/>
      <c r="X142" s="4"/>
      <c r="Y142" s="4"/>
      <c r="Z142" s="4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426">
        <f t="shared" si="29"/>
        <v>0</v>
      </c>
      <c r="AY142" s="429"/>
    </row>
    <row r="143" spans="1:51" ht="18.75">
      <c r="A143" s="1">
        <v>16201</v>
      </c>
      <c r="B143" s="2" t="s">
        <v>49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106"/>
      <c r="X143" s="4"/>
      <c r="Y143" s="4"/>
      <c r="Z143" s="4"/>
      <c r="AA143" s="3">
        <v>33480.82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>
        <v>33480.82</v>
      </c>
      <c r="AO143" s="3"/>
      <c r="AP143" s="3"/>
      <c r="AQ143" s="3"/>
      <c r="AR143" s="3"/>
      <c r="AS143" s="3"/>
      <c r="AT143" s="3"/>
      <c r="AU143" s="3"/>
      <c r="AV143" s="3"/>
      <c r="AW143" s="3"/>
      <c r="AX143" s="426">
        <f t="shared" si="29"/>
        <v>66961.64</v>
      </c>
      <c r="AY143" s="429"/>
    </row>
    <row r="144" spans="1:51" ht="18.75">
      <c r="A144" s="1">
        <v>22201</v>
      </c>
      <c r="B144" s="2" t="s">
        <v>51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106"/>
      <c r="X144" s="4"/>
      <c r="Y144" s="4"/>
      <c r="Z144" s="4"/>
      <c r="AA144" s="3">
        <v>100442.46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>
        <v>100442.46</v>
      </c>
      <c r="AO144" s="3"/>
      <c r="AP144" s="3"/>
      <c r="AQ144" s="3"/>
      <c r="AR144" s="3"/>
      <c r="AS144" s="3"/>
      <c r="AT144" s="3"/>
      <c r="AU144" s="3"/>
      <c r="AV144" s="3"/>
      <c r="AW144" s="3"/>
      <c r="AX144" s="426">
        <f t="shared" si="29"/>
        <v>200884.92</v>
      </c>
      <c r="AY144" s="429"/>
    </row>
    <row r="145" spans="1:51" ht="18.75">
      <c r="A145" s="28">
        <v>15706</v>
      </c>
      <c r="B145" s="24" t="s">
        <v>67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06"/>
      <c r="X145" s="4"/>
      <c r="Y145" s="4"/>
      <c r="Z145" s="4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>
        <v>407.96</v>
      </c>
      <c r="AW145" s="3"/>
      <c r="AX145" s="426">
        <f t="shared" si="29"/>
        <v>407.96</v>
      </c>
      <c r="AY145" s="429"/>
    </row>
    <row r="146" spans="1:51" ht="18.75">
      <c r="A146" s="8">
        <v>15799</v>
      </c>
      <c r="B146" s="411" t="s">
        <v>33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106"/>
      <c r="X146" s="4"/>
      <c r="Y146" s="4"/>
      <c r="Z146" s="4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426">
        <f t="shared" si="29"/>
        <v>0</v>
      </c>
      <c r="AY146" s="429"/>
    </row>
    <row r="147" spans="1:51" ht="36" customHeight="1">
      <c r="A147" s="8">
        <v>16405</v>
      </c>
      <c r="B147" s="432" t="s">
        <v>66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106"/>
      <c r="X147" s="4"/>
      <c r="Y147" s="4"/>
      <c r="Z147" s="4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>
        <v>611.84</v>
      </c>
      <c r="AU147" s="3"/>
      <c r="AV147" s="3">
        <v>1450.1</v>
      </c>
      <c r="AW147" s="3"/>
      <c r="AX147" s="426">
        <f t="shared" si="29"/>
        <v>2061.94</v>
      </c>
      <c r="AY147" s="429"/>
    </row>
    <row r="148" spans="1:51" ht="36.75">
      <c r="A148" s="8"/>
      <c r="B148" s="433" t="s">
        <v>624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106"/>
      <c r="X148" s="4"/>
      <c r="Y148" s="4"/>
      <c r="Z148" s="4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426">
        <f t="shared" si="29"/>
        <v>0</v>
      </c>
      <c r="AY148" s="429"/>
    </row>
    <row r="149" spans="1:51" ht="54.75">
      <c r="A149" s="10">
        <v>16405</v>
      </c>
      <c r="B149" s="430" t="s">
        <v>54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431"/>
      <c r="X149" s="375"/>
      <c r="Y149" s="375"/>
      <c r="Z149" s="375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3"/>
      <c r="AV149" s="3"/>
      <c r="AW149" s="3"/>
      <c r="AX149" s="426">
        <f t="shared" si="29"/>
        <v>0</v>
      </c>
      <c r="AY149" s="429"/>
    </row>
    <row r="150" spans="1:51" ht="58.5">
      <c r="A150" s="8">
        <v>16405</v>
      </c>
      <c r="B150" s="25" t="s">
        <v>63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106"/>
      <c r="X150" s="4"/>
      <c r="Y150" s="4"/>
      <c r="Z150" s="4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426">
        <f t="shared" si="29"/>
        <v>0</v>
      </c>
      <c r="AY150" s="429"/>
    </row>
    <row r="151" spans="1:51" ht="72.75">
      <c r="A151" s="8">
        <v>22201</v>
      </c>
      <c r="B151" s="21" t="s">
        <v>55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06"/>
      <c r="X151" s="4"/>
      <c r="Y151" s="4"/>
      <c r="Z151" s="4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426">
        <f t="shared" si="29"/>
        <v>0</v>
      </c>
      <c r="AY151" s="429"/>
    </row>
    <row r="152" spans="1:51" ht="72.75">
      <c r="A152" s="8">
        <v>22201</v>
      </c>
      <c r="B152" s="21" t="s">
        <v>61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106"/>
      <c r="X152" s="4"/>
      <c r="Y152" s="4"/>
      <c r="Z152" s="4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426">
        <f t="shared" si="29"/>
        <v>0</v>
      </c>
      <c r="AY152" s="429"/>
    </row>
    <row r="153" spans="1:51" ht="36.75">
      <c r="A153" s="8">
        <v>22551</v>
      </c>
      <c r="B153" s="412" t="s">
        <v>57</v>
      </c>
      <c r="C153" s="3"/>
      <c r="D153" s="3"/>
      <c r="E153" s="3"/>
      <c r="F153" s="3"/>
      <c r="G153" s="3"/>
      <c r="H153" s="3"/>
      <c r="I153" s="3"/>
      <c r="J153" s="3"/>
      <c r="K153" s="3"/>
      <c r="L153" s="3">
        <v>202.93</v>
      </c>
      <c r="M153" s="3"/>
      <c r="N153" s="3"/>
      <c r="O153" s="3"/>
      <c r="P153" s="3"/>
      <c r="Q153" s="3"/>
      <c r="R153" s="3"/>
      <c r="S153" s="3"/>
      <c r="T153" s="3"/>
      <c r="U153" s="3"/>
      <c r="V153" s="3">
        <v>2053.83</v>
      </c>
      <c r="W153" s="106"/>
      <c r="X153" s="4"/>
      <c r="Y153" s="4"/>
      <c r="Z153" s="4">
        <v>35.549999999999997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>
        <v>148.80000000000001</v>
      </c>
      <c r="AU153" s="3"/>
      <c r="AV153" s="3"/>
      <c r="AW153" s="3">
        <v>72.959999999999994</v>
      </c>
      <c r="AX153" s="426">
        <f t="shared" si="29"/>
        <v>2514.0700000000002</v>
      </c>
      <c r="AY153" s="429"/>
    </row>
    <row r="154" spans="1:51" ht="18.75">
      <c r="A154" s="9"/>
      <c r="B154" s="413" t="s">
        <v>34</v>
      </c>
      <c r="C154" s="3">
        <f>SUM(C107:C153)</f>
        <v>272.83</v>
      </c>
      <c r="D154" s="3">
        <f t="shared" ref="D154:W154" si="30">SUM(D107:D153)</f>
        <v>117.42</v>
      </c>
      <c r="E154" s="3">
        <f t="shared" si="30"/>
        <v>249.71</v>
      </c>
      <c r="F154" s="3">
        <f t="shared" si="30"/>
        <v>282.18</v>
      </c>
      <c r="G154" s="3">
        <f t="shared" si="30"/>
        <v>869.12000000000012</v>
      </c>
      <c r="H154" s="3">
        <f t="shared" si="30"/>
        <v>1018.45</v>
      </c>
      <c r="I154" s="3">
        <f t="shared" si="30"/>
        <v>1577.0400000000002</v>
      </c>
      <c r="J154" s="3">
        <f t="shared" si="30"/>
        <v>500.50000000000006</v>
      </c>
      <c r="K154" s="3">
        <f t="shared" si="30"/>
        <v>1621.1199999999997</v>
      </c>
      <c r="L154" s="3">
        <f t="shared" si="30"/>
        <v>1878.64</v>
      </c>
      <c r="M154" s="3">
        <f t="shared" si="30"/>
        <v>288.65000000000003</v>
      </c>
      <c r="N154" s="3">
        <f t="shared" si="30"/>
        <v>523.34</v>
      </c>
      <c r="O154" s="3">
        <f t="shared" si="30"/>
        <v>433.61000000000007</v>
      </c>
      <c r="P154" s="3">
        <f t="shared" si="30"/>
        <v>494.10999999999996</v>
      </c>
      <c r="Q154" s="3">
        <f t="shared" si="30"/>
        <v>995.68000000000006</v>
      </c>
      <c r="R154" s="3">
        <f t="shared" si="30"/>
        <v>532.0100000000001</v>
      </c>
      <c r="S154" s="3">
        <f t="shared" si="30"/>
        <v>383.96</v>
      </c>
      <c r="T154" s="3">
        <f t="shared" si="30"/>
        <v>673.98</v>
      </c>
      <c r="U154" s="3">
        <f t="shared" si="30"/>
        <v>1872.23</v>
      </c>
      <c r="V154" s="3">
        <f t="shared" si="30"/>
        <v>2627.5699999999997</v>
      </c>
      <c r="W154" s="3">
        <f t="shared" si="30"/>
        <v>477.53999999999996</v>
      </c>
      <c r="X154" s="3">
        <f t="shared" ref="X154" si="31">SUM(X107:X153)</f>
        <v>304.02000000000004</v>
      </c>
      <c r="Y154" s="3">
        <f t="shared" ref="Y154" si="32">SUM(Y107:Y153)</f>
        <v>0</v>
      </c>
      <c r="Z154" s="3">
        <f t="shared" ref="Z154" si="33">SUM(Z107:Z153)</f>
        <v>486.01000000000005</v>
      </c>
      <c r="AA154" s="3">
        <f t="shared" ref="AA154" si="34">SUM(AA107:AA153)</f>
        <v>134791.76</v>
      </c>
      <c r="AB154" s="3">
        <f t="shared" ref="AB154" si="35">SUM(AB107:AB153)</f>
        <v>391.67</v>
      </c>
      <c r="AC154" s="3">
        <f t="shared" ref="AC154" si="36">SUM(AC107:AC153)</f>
        <v>374.72999999999996</v>
      </c>
      <c r="AD154" s="3">
        <f t="shared" ref="AD154" si="37">SUM(AD107:AD153)</f>
        <v>578.85000000000014</v>
      </c>
      <c r="AE154" s="3">
        <f t="shared" ref="AE154" si="38">SUM(AE107:AE153)</f>
        <v>409.44000000000005</v>
      </c>
      <c r="AF154" s="3">
        <f t="shared" ref="AF154" si="39">SUM(AF107:AF153)</f>
        <v>1645.89</v>
      </c>
      <c r="AG154" s="3">
        <f t="shared" ref="AG154" si="40">SUM(AG107:AG153)</f>
        <v>695.13</v>
      </c>
      <c r="AH154" s="3">
        <f t="shared" ref="AH154" si="41">SUM(AH107:AH153)</f>
        <v>322.38</v>
      </c>
      <c r="AI154" s="3">
        <f t="shared" ref="AI154" si="42">SUM(AI107:AI153)</f>
        <v>342.53999999999991</v>
      </c>
      <c r="AJ154" s="3">
        <f t="shared" ref="AJ154" si="43">SUM(AJ107:AJ153)</f>
        <v>228.53</v>
      </c>
      <c r="AK154" s="3">
        <f t="shared" ref="AK154" si="44">SUM(AK107:AK153)</f>
        <v>122.39</v>
      </c>
      <c r="AL154" s="3">
        <f t="shared" ref="AL154" si="45">SUM(AL107:AL153)</f>
        <v>858.54000000000008</v>
      </c>
      <c r="AM154" s="3">
        <f t="shared" ref="AM154" si="46">SUM(AM107:AM153)</f>
        <v>548.16999999999996</v>
      </c>
      <c r="AN154" s="3">
        <f t="shared" ref="AN154" si="47">SUM(AN107:AN153)</f>
        <v>134660.24</v>
      </c>
      <c r="AO154" s="3">
        <f t="shared" ref="AO154" si="48">SUM(AO107:AO153)</f>
        <v>462.51</v>
      </c>
      <c r="AP154" s="3">
        <f t="shared" ref="AP154" si="49">SUM(AP107:AP153)</f>
        <v>1573.8200000000002</v>
      </c>
      <c r="AQ154" s="3">
        <f t="shared" ref="AQ154" si="50">SUM(AQ107:AQ153)</f>
        <v>398.75000000000006</v>
      </c>
      <c r="AR154" s="3">
        <f t="shared" ref="AR154" si="51">SUM(AR107:AR153)</f>
        <v>210.35999999999999</v>
      </c>
      <c r="AS154" s="3">
        <f t="shared" ref="AS154" si="52">SUM(AS107:AS153)</f>
        <v>509.22</v>
      </c>
      <c r="AT154" s="3">
        <f t="shared" ref="AT154" si="53">SUM(AT107:AT153)</f>
        <v>1261.47</v>
      </c>
      <c r="AU154" s="3">
        <f t="shared" ref="AU154" si="54">SUM(AU107:AU153)</f>
        <v>9302.09</v>
      </c>
      <c r="AV154" s="3">
        <f t="shared" ref="AV154" si="55">SUM(AV107:AV153)</f>
        <v>2582.79</v>
      </c>
      <c r="AW154" s="3">
        <f t="shared" ref="AW154" si="56">SUM(AW107:AW153)</f>
        <v>814.2</v>
      </c>
      <c r="AX154" s="426">
        <f t="shared" ref="AX154" si="57">SUM(AX107:AX153)</f>
        <v>311565.19</v>
      </c>
      <c r="AY154" s="434"/>
    </row>
    <row r="155" spans="1:51" ht="18.75">
      <c r="C155" s="23">
        <f>+C154+D154</f>
        <v>390.25</v>
      </c>
      <c r="E155" s="23">
        <f>+E154+F154</f>
        <v>531.89</v>
      </c>
      <c r="G155" s="23">
        <f>+G154+H154</f>
        <v>1887.5700000000002</v>
      </c>
      <c r="I155" s="23">
        <f>+I154+J154</f>
        <v>2077.5400000000004</v>
      </c>
      <c r="K155" s="23">
        <f>+K154+L154</f>
        <v>3499.7599999999998</v>
      </c>
      <c r="M155" s="23">
        <f>+M154+N154</f>
        <v>811.99</v>
      </c>
      <c r="O155" s="23">
        <f>+O154+P154</f>
        <v>927.72</v>
      </c>
      <c r="Q155" s="23">
        <f>+Q154+R154</f>
        <v>1527.69</v>
      </c>
      <c r="S155" s="23">
        <f>+S154+T154</f>
        <v>1057.94</v>
      </c>
      <c r="U155" s="23">
        <f>+U154+V154</f>
        <v>4499.7999999999993</v>
      </c>
      <c r="W155" s="23">
        <f>+W154+X154</f>
        <v>781.56</v>
      </c>
      <c r="Z155" s="23">
        <f>+Z154+AA154</f>
        <v>135277.77000000002</v>
      </c>
      <c r="AA155" s="6"/>
      <c r="AB155" s="6">
        <f>+AB154+AC154</f>
        <v>766.4</v>
      </c>
      <c r="AC155" s="6"/>
      <c r="AD155" s="6">
        <f>+AD154+AE154</f>
        <v>988.29000000000019</v>
      </c>
      <c r="AE155" s="6"/>
      <c r="AF155" s="6">
        <f>+AF154+AG154</f>
        <v>2341.02</v>
      </c>
      <c r="AG155" s="6"/>
      <c r="AH155" s="6">
        <f>+AH154+AI154</f>
        <v>664.91999999999985</v>
      </c>
      <c r="AI155" s="6"/>
      <c r="AJ155" s="6">
        <f>+AJ154+AK154</f>
        <v>350.92</v>
      </c>
      <c r="AK155" s="6"/>
      <c r="AL155" s="6">
        <f>+AL154+AM154</f>
        <v>1406.71</v>
      </c>
      <c r="AM155" s="6"/>
      <c r="AN155" s="6">
        <f>+AN154+AO154</f>
        <v>135122.75</v>
      </c>
      <c r="AO155" s="6"/>
      <c r="AP155" s="6">
        <f>+AP154+AQ154</f>
        <v>1972.5700000000002</v>
      </c>
      <c r="AQ155" s="6"/>
      <c r="AR155" s="23">
        <f>+AR154+AS154</f>
        <v>719.58</v>
      </c>
      <c r="AT155" s="23">
        <f>+AT154+AU154</f>
        <v>10563.56</v>
      </c>
      <c r="AV155" s="23">
        <f>+AV154+AW154</f>
        <v>3396.99</v>
      </c>
      <c r="AX155" s="3">
        <f t="shared" si="29"/>
        <v>311565.19</v>
      </c>
    </row>
    <row r="161" spans="1:46" ht="21">
      <c r="A161" s="648" t="s">
        <v>626</v>
      </c>
      <c r="B161" s="648"/>
      <c r="C161" s="648"/>
      <c r="D161" s="648"/>
      <c r="E161" s="648"/>
      <c r="F161" s="648"/>
      <c r="G161" s="648"/>
      <c r="H161" s="648"/>
      <c r="I161" s="648"/>
      <c r="J161" s="648"/>
      <c r="K161" s="648"/>
      <c r="L161" s="648"/>
      <c r="M161" s="648"/>
      <c r="N161" s="648"/>
      <c r="O161" s="648"/>
      <c r="P161" s="648"/>
      <c r="Q161" s="648"/>
      <c r="R161" s="648"/>
      <c r="S161" s="648"/>
      <c r="T161" s="648"/>
      <c r="U161" s="648"/>
      <c r="V161" s="648"/>
      <c r="W161" s="648"/>
      <c r="X161" s="648"/>
      <c r="Y161" s="648"/>
      <c r="Z161" s="648"/>
      <c r="AA161" s="648"/>
      <c r="AB161" s="648"/>
      <c r="AC161" s="648"/>
      <c r="AD161" s="648"/>
      <c r="AE161" s="648"/>
      <c r="AF161" s="648"/>
      <c r="AG161" s="649"/>
      <c r="AH161" s="649"/>
      <c r="AI161" s="649"/>
      <c r="AJ161" s="649"/>
      <c r="AK161" s="649"/>
      <c r="AL161" s="649"/>
      <c r="AM161" s="649"/>
      <c r="AN161" s="649"/>
      <c r="AO161" s="649"/>
      <c r="AP161" s="649"/>
      <c r="AQ161" s="649"/>
      <c r="AR161" s="649"/>
      <c r="AS161" s="649"/>
      <c r="AT161" s="649"/>
    </row>
    <row r="162" spans="1:46" ht="21">
      <c r="A162" s="18" t="s">
        <v>59</v>
      </c>
      <c r="B162" s="409" t="s">
        <v>60</v>
      </c>
      <c r="C162" s="4">
        <v>3</v>
      </c>
      <c r="D162" s="4">
        <v>3</v>
      </c>
      <c r="E162" s="4">
        <v>4</v>
      </c>
      <c r="F162" s="4">
        <v>4</v>
      </c>
      <c r="G162" s="4">
        <v>5</v>
      </c>
      <c r="H162" s="4">
        <v>5</v>
      </c>
      <c r="I162" s="4">
        <v>6</v>
      </c>
      <c r="J162" s="4">
        <v>6</v>
      </c>
      <c r="K162" s="4">
        <v>7</v>
      </c>
      <c r="L162" s="4">
        <v>7</v>
      </c>
      <c r="M162" s="4">
        <v>18</v>
      </c>
      <c r="N162" s="4">
        <v>18</v>
      </c>
      <c r="O162" s="4">
        <v>19</v>
      </c>
      <c r="P162" s="4">
        <v>19</v>
      </c>
      <c r="Q162" s="4">
        <v>20</v>
      </c>
      <c r="R162" s="4">
        <v>20</v>
      </c>
      <c r="S162" s="4">
        <v>21</v>
      </c>
      <c r="T162" s="4">
        <v>21</v>
      </c>
      <c r="U162" s="4">
        <v>24</v>
      </c>
      <c r="V162" s="4">
        <v>24</v>
      </c>
      <c r="W162" s="4">
        <v>25</v>
      </c>
      <c r="X162" s="4">
        <v>25</v>
      </c>
      <c r="Y162" s="4"/>
      <c r="Z162" s="4">
        <v>26</v>
      </c>
      <c r="AA162" s="4">
        <v>26</v>
      </c>
      <c r="AB162" s="4">
        <v>27</v>
      </c>
      <c r="AC162" s="4">
        <v>27</v>
      </c>
      <c r="AD162" s="4">
        <v>28</v>
      </c>
      <c r="AE162" s="4">
        <v>28</v>
      </c>
      <c r="AF162" s="436" t="s">
        <v>627</v>
      </c>
      <c r="AG162" s="435"/>
      <c r="AH162" s="366"/>
      <c r="AI162" s="366"/>
      <c r="AJ162" s="366"/>
      <c r="AK162" s="366"/>
      <c r="AL162" s="366"/>
      <c r="AM162" s="366"/>
      <c r="AN162" s="366"/>
      <c r="AO162" s="366"/>
      <c r="AP162" s="366"/>
      <c r="AQ162" s="366"/>
      <c r="AR162" s="366"/>
      <c r="AS162" s="366"/>
      <c r="AT162" s="366"/>
    </row>
    <row r="163" spans="1:46" ht="18.75">
      <c r="A163" s="10">
        <v>11801</v>
      </c>
      <c r="B163" s="410" t="s">
        <v>0</v>
      </c>
      <c r="C163" s="3"/>
      <c r="D163" s="3">
        <v>13.13</v>
      </c>
      <c r="E163" s="3"/>
      <c r="F163" s="3">
        <v>9.14</v>
      </c>
      <c r="G163" s="3">
        <v>70.739999999999995</v>
      </c>
      <c r="H163" s="3"/>
      <c r="I163" s="3"/>
      <c r="J163" s="3">
        <v>7.66</v>
      </c>
      <c r="K163" s="3"/>
      <c r="L163" s="3">
        <v>106.83</v>
      </c>
      <c r="M163" s="3"/>
      <c r="N163" s="3">
        <v>154.16999999999999</v>
      </c>
      <c r="O163" s="3"/>
      <c r="P163" s="3">
        <v>126.27</v>
      </c>
      <c r="Q163" s="3"/>
      <c r="R163" s="3">
        <v>11.99</v>
      </c>
      <c r="S163" s="3"/>
      <c r="T163" s="3">
        <v>5.71</v>
      </c>
      <c r="U163" s="3"/>
      <c r="V163" s="3">
        <v>165.27</v>
      </c>
      <c r="W163" s="3"/>
      <c r="X163" s="3">
        <v>17.190000000000001</v>
      </c>
      <c r="Y163" s="3"/>
      <c r="Z163" s="3"/>
      <c r="AA163" s="3">
        <v>11.45</v>
      </c>
      <c r="AB163" s="3"/>
      <c r="AC163" s="3">
        <v>128.88999999999999</v>
      </c>
      <c r="AD163" s="3"/>
      <c r="AE163" s="3">
        <v>30.86</v>
      </c>
      <c r="AF163" s="426">
        <f>SUM(C163:AE163)</f>
        <v>859.30000000000007</v>
      </c>
      <c r="AG163" s="429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:46" ht="18.75">
      <c r="A164" s="8">
        <v>11802</v>
      </c>
      <c r="B164" s="411" t="s">
        <v>1</v>
      </c>
      <c r="C164" s="3"/>
      <c r="D164" s="3"/>
      <c r="E164" s="3"/>
      <c r="F164" s="3"/>
      <c r="G164" s="3"/>
      <c r="H164" s="3"/>
      <c r="I164" s="3"/>
      <c r="J164" s="3"/>
      <c r="K164" s="3"/>
      <c r="L164" s="3">
        <v>3.43</v>
      </c>
      <c r="M164" s="3"/>
      <c r="N164" s="3">
        <v>1.1399999999999999</v>
      </c>
      <c r="O164" s="3"/>
      <c r="P164" s="3">
        <v>4.5599999999999996</v>
      </c>
      <c r="Q164" s="3"/>
      <c r="R164" s="3">
        <v>1.71</v>
      </c>
      <c r="S164" s="3"/>
      <c r="T164" s="3"/>
      <c r="U164" s="3"/>
      <c r="V164" s="3"/>
      <c r="W164" s="3"/>
      <c r="X164" s="3">
        <v>2.2799999999999998</v>
      </c>
      <c r="Y164" s="3"/>
      <c r="Z164" s="3"/>
      <c r="AA164" s="3">
        <v>1.1399999999999999</v>
      </c>
      <c r="AB164" s="3"/>
      <c r="AC164" s="3"/>
      <c r="AD164" s="3"/>
      <c r="AE164" s="3">
        <v>11.42</v>
      </c>
      <c r="AF164" s="426">
        <f t="shared" ref="AF164:AF209" si="58">SUM(C164:AE164)</f>
        <v>25.68</v>
      </c>
      <c r="AG164" s="429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:46" ht="18.75">
      <c r="A165" s="8">
        <v>11803</v>
      </c>
      <c r="B165" s="411" t="s">
        <v>2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>
        <v>1185.19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426">
        <f t="shared" si="58"/>
        <v>1185.19</v>
      </c>
      <c r="AG165" s="429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:46" ht="18.75">
      <c r="A166" s="8">
        <v>11804</v>
      </c>
      <c r="B166" s="411" t="s">
        <v>3</v>
      </c>
      <c r="C166" s="3"/>
      <c r="D166" s="3">
        <v>29.41</v>
      </c>
      <c r="E166" s="3"/>
      <c r="F166" s="3">
        <v>68.52</v>
      </c>
      <c r="G166" s="3">
        <v>5.71</v>
      </c>
      <c r="H166" s="3"/>
      <c r="I166" s="3"/>
      <c r="J166" s="3"/>
      <c r="K166" s="3">
        <v>129.76</v>
      </c>
      <c r="L166" s="3">
        <v>44.07</v>
      </c>
      <c r="M166" s="3">
        <v>97.9</v>
      </c>
      <c r="N166" s="3">
        <v>63.84</v>
      </c>
      <c r="O166" s="3"/>
      <c r="P166" s="3">
        <v>43</v>
      </c>
      <c r="Q166" s="3"/>
      <c r="R166" s="3">
        <v>118.06</v>
      </c>
      <c r="S166" s="3">
        <v>47</v>
      </c>
      <c r="T166" s="3">
        <v>24.3</v>
      </c>
      <c r="U166" s="3"/>
      <c r="V166" s="3">
        <v>90.38</v>
      </c>
      <c r="W166" s="3"/>
      <c r="X166" s="3">
        <v>5.71</v>
      </c>
      <c r="Y166" s="3"/>
      <c r="Z166" s="3"/>
      <c r="AA166" s="3"/>
      <c r="AB166" s="3"/>
      <c r="AC166" s="3"/>
      <c r="AD166" s="3">
        <v>19</v>
      </c>
      <c r="AE166" s="3">
        <v>5.71</v>
      </c>
      <c r="AF166" s="426">
        <f t="shared" si="58"/>
        <v>792.37</v>
      </c>
      <c r="AG166" s="429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:46" ht="18.75">
      <c r="A167" s="8">
        <v>11806</v>
      </c>
      <c r="B167" s="411" t="s">
        <v>4</v>
      </c>
      <c r="C167" s="3"/>
      <c r="D167" s="3"/>
      <c r="E167" s="3"/>
      <c r="F167" s="3"/>
      <c r="G167" s="3"/>
      <c r="H167" s="3"/>
      <c r="I167" s="3"/>
      <c r="J167" s="3">
        <v>6.86</v>
      </c>
      <c r="K167" s="3"/>
      <c r="L167" s="3">
        <v>5.71</v>
      </c>
      <c r="M167" s="3"/>
      <c r="N167" s="3">
        <v>22.13</v>
      </c>
      <c r="O167" s="3"/>
      <c r="P167" s="3">
        <v>17.13</v>
      </c>
      <c r="Q167" s="3"/>
      <c r="R167" s="3">
        <v>11.42</v>
      </c>
      <c r="S167" s="3"/>
      <c r="T167" s="3">
        <v>14.85</v>
      </c>
      <c r="U167" s="3"/>
      <c r="V167" s="3">
        <v>12.57</v>
      </c>
      <c r="W167" s="3"/>
      <c r="X167" s="3"/>
      <c r="Y167" s="3"/>
      <c r="Z167" s="3"/>
      <c r="AA167" s="3">
        <v>5.71</v>
      </c>
      <c r="AB167" s="3"/>
      <c r="AC167" s="3"/>
      <c r="AD167" s="3"/>
      <c r="AE167" s="3"/>
      <c r="AF167" s="426">
        <f t="shared" si="58"/>
        <v>96.379999999999981</v>
      </c>
      <c r="AG167" s="429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:46" ht="18.75">
      <c r="A168" s="8">
        <v>11815</v>
      </c>
      <c r="B168" s="411" t="s">
        <v>5</v>
      </c>
      <c r="C168" s="3"/>
      <c r="D168" s="3"/>
      <c r="E168" s="3">
        <v>370</v>
      </c>
      <c r="F168" s="3"/>
      <c r="G168" s="3"/>
      <c r="H168" s="3"/>
      <c r="I168" s="3"/>
      <c r="J168" s="3"/>
      <c r="K168" s="3">
        <v>67.5</v>
      </c>
      <c r="L168" s="3"/>
      <c r="M168" s="3">
        <v>3054</v>
      </c>
      <c r="N168" s="3"/>
      <c r="O168" s="3">
        <v>774</v>
      </c>
      <c r="P168" s="3"/>
      <c r="Q168" s="3"/>
      <c r="R168" s="3"/>
      <c r="S168" s="3"/>
      <c r="T168" s="3"/>
      <c r="U168" s="3">
        <v>78</v>
      </c>
      <c r="V168" s="3"/>
      <c r="W168" s="3">
        <v>234</v>
      </c>
      <c r="X168" s="3"/>
      <c r="Y168" s="3"/>
      <c r="Z168" s="3"/>
      <c r="AA168" s="3"/>
      <c r="AB168" s="3"/>
      <c r="AC168" s="3"/>
      <c r="AD168" s="3">
        <v>93</v>
      </c>
      <c r="AE168" s="3"/>
      <c r="AF168" s="426">
        <f t="shared" si="58"/>
        <v>4670.5</v>
      </c>
      <c r="AG168" s="429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:46" ht="18.75">
      <c r="A169" s="8">
        <v>11816</v>
      </c>
      <c r="B169" s="411" t="s">
        <v>6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v>11.42</v>
      </c>
      <c r="O169" s="3"/>
      <c r="P169" s="3">
        <v>182.72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426">
        <f t="shared" si="58"/>
        <v>194.14</v>
      </c>
      <c r="AG169" s="429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:46" ht="18.75">
      <c r="A170" s="8">
        <v>11817</v>
      </c>
      <c r="B170" s="411" t="s">
        <v>7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426">
        <f t="shared" si="58"/>
        <v>0</v>
      </c>
      <c r="AG170" s="429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:46" ht="18.75">
      <c r="A171" s="8">
        <v>11818</v>
      </c>
      <c r="B171" s="411" t="s">
        <v>8</v>
      </c>
      <c r="C171" s="3">
        <v>13.72</v>
      </c>
      <c r="D171" s="3"/>
      <c r="E171" s="3"/>
      <c r="F171" s="3"/>
      <c r="G171" s="3"/>
      <c r="H171" s="3"/>
      <c r="I171" s="3">
        <v>3.43</v>
      </c>
      <c r="J171" s="3"/>
      <c r="K171" s="3">
        <v>3.43</v>
      </c>
      <c r="L171" s="3"/>
      <c r="M171" s="3"/>
      <c r="N171" s="3"/>
      <c r="O171" s="3"/>
      <c r="P171" s="3"/>
      <c r="Q171" s="3"/>
      <c r="R171" s="3"/>
      <c r="S171" s="3">
        <v>6.86</v>
      </c>
      <c r="T171" s="3"/>
      <c r="U171" s="3">
        <v>10.29</v>
      </c>
      <c r="V171" s="3"/>
      <c r="W171" s="3"/>
      <c r="X171" s="3"/>
      <c r="Y171" s="3"/>
      <c r="Z171" s="3">
        <v>10.29</v>
      </c>
      <c r="AA171" s="3"/>
      <c r="AB171" s="3">
        <v>6.86</v>
      </c>
      <c r="AC171" s="3"/>
      <c r="AD171" s="3"/>
      <c r="AE171" s="3"/>
      <c r="AF171" s="426">
        <f t="shared" si="58"/>
        <v>54.88</v>
      </c>
      <c r="AG171" s="429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:46" ht="18.75">
      <c r="A172" s="8">
        <v>11899</v>
      </c>
      <c r="B172" s="411" t="s">
        <v>9</v>
      </c>
      <c r="C172" s="3">
        <v>1.33</v>
      </c>
      <c r="D172" s="3"/>
      <c r="E172" s="3">
        <v>0.55000000000000004</v>
      </c>
      <c r="F172" s="3"/>
      <c r="G172" s="3"/>
      <c r="H172" s="3">
        <v>0.33</v>
      </c>
      <c r="I172" s="3">
        <v>0.33</v>
      </c>
      <c r="J172" s="3"/>
      <c r="K172" s="3">
        <v>0.91</v>
      </c>
      <c r="L172" s="3"/>
      <c r="M172" s="3">
        <v>1.03</v>
      </c>
      <c r="N172" s="3"/>
      <c r="O172" s="3">
        <v>1.46</v>
      </c>
      <c r="P172" s="3"/>
      <c r="Q172" s="3">
        <v>0.8</v>
      </c>
      <c r="R172" s="3"/>
      <c r="S172" s="3">
        <v>0.77</v>
      </c>
      <c r="T172" s="3"/>
      <c r="U172" s="3">
        <v>1.47</v>
      </c>
      <c r="V172" s="3"/>
      <c r="W172" s="3">
        <v>1.32</v>
      </c>
      <c r="X172" s="3"/>
      <c r="Y172" s="3"/>
      <c r="Z172" s="3">
        <v>2.48</v>
      </c>
      <c r="AA172" s="3"/>
      <c r="AB172" s="3">
        <v>0.11</v>
      </c>
      <c r="AC172" s="3"/>
      <c r="AD172" s="3">
        <v>0.11</v>
      </c>
      <c r="AE172" s="3"/>
      <c r="AF172" s="426">
        <f t="shared" si="58"/>
        <v>13</v>
      </c>
      <c r="AG172" s="429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:46" ht="36.75">
      <c r="A173" s="8">
        <v>12105</v>
      </c>
      <c r="B173" s="412" t="s">
        <v>10</v>
      </c>
      <c r="C173" s="3">
        <v>228.22</v>
      </c>
      <c r="D173" s="3"/>
      <c r="E173" s="3">
        <v>110.36</v>
      </c>
      <c r="F173" s="3"/>
      <c r="G173" s="3"/>
      <c r="H173" s="3">
        <v>240.32</v>
      </c>
      <c r="I173" s="3">
        <v>141.44</v>
      </c>
      <c r="J173" s="3"/>
      <c r="K173" s="3">
        <v>143.58000000000001</v>
      </c>
      <c r="L173" s="3"/>
      <c r="M173" s="3">
        <v>253.58</v>
      </c>
      <c r="N173" s="3"/>
      <c r="O173" s="3">
        <v>249.66</v>
      </c>
      <c r="P173" s="3"/>
      <c r="Q173" s="3">
        <v>189.66</v>
      </c>
      <c r="R173" s="3"/>
      <c r="S173" s="3">
        <v>153.22</v>
      </c>
      <c r="T173" s="3"/>
      <c r="U173" s="3">
        <v>236.8</v>
      </c>
      <c r="V173" s="3"/>
      <c r="W173" s="3">
        <v>193.84</v>
      </c>
      <c r="X173" s="3"/>
      <c r="Y173" s="3"/>
      <c r="Z173" s="3">
        <v>259.66000000000003</v>
      </c>
      <c r="AA173" s="3"/>
      <c r="AB173" s="3">
        <v>173.58</v>
      </c>
      <c r="AC173" s="3"/>
      <c r="AD173" s="3">
        <v>241.79</v>
      </c>
      <c r="AE173" s="3"/>
      <c r="AF173" s="426">
        <f t="shared" si="58"/>
        <v>2815.71</v>
      </c>
      <c r="AG173" s="429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:46" ht="36.75">
      <c r="A174" s="8">
        <v>12106</v>
      </c>
      <c r="B174" s="412" t="s">
        <v>11</v>
      </c>
      <c r="C174" s="3">
        <v>2.85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>
        <v>0.95</v>
      </c>
      <c r="P174" s="3"/>
      <c r="Q174" s="3">
        <v>0.95</v>
      </c>
      <c r="R174" s="3"/>
      <c r="S174" s="3"/>
      <c r="T174" s="3"/>
      <c r="U174" s="3">
        <v>1.9</v>
      </c>
      <c r="V174" s="3"/>
      <c r="W174" s="3"/>
      <c r="X174" s="3"/>
      <c r="Y174" s="3"/>
      <c r="Z174" s="3"/>
      <c r="AA174" s="3"/>
      <c r="AB174" s="3">
        <v>0.95</v>
      </c>
      <c r="AC174" s="3"/>
      <c r="AD174" s="3"/>
      <c r="AE174" s="3"/>
      <c r="AF174" s="426">
        <f t="shared" si="58"/>
        <v>7.6000000000000005</v>
      </c>
      <c r="AG174" s="429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:46" ht="18.75">
      <c r="A175" s="8">
        <v>12107</v>
      </c>
      <c r="B175" s="411" t="s">
        <v>12</v>
      </c>
      <c r="C175" s="3"/>
      <c r="D175" s="3"/>
      <c r="E175" s="3">
        <v>905.5</v>
      </c>
      <c r="F175" s="3"/>
      <c r="G175" s="3"/>
      <c r="H175" s="3"/>
      <c r="I175" s="3"/>
      <c r="J175" s="3"/>
      <c r="K175" s="3">
        <v>271</v>
      </c>
      <c r="L175" s="3"/>
      <c r="M175" s="3">
        <v>5713</v>
      </c>
      <c r="N175" s="3"/>
      <c r="O175" s="3">
        <v>1454.5</v>
      </c>
      <c r="P175" s="3"/>
      <c r="Q175" s="3"/>
      <c r="R175" s="3"/>
      <c r="S175" s="3"/>
      <c r="T175" s="3"/>
      <c r="U175" s="3">
        <v>186</v>
      </c>
      <c r="V175" s="3"/>
      <c r="W175" s="3">
        <v>521</v>
      </c>
      <c r="X175" s="3"/>
      <c r="Y175" s="3"/>
      <c r="Z175" s="3"/>
      <c r="AA175" s="3"/>
      <c r="AB175" s="3"/>
      <c r="AC175" s="3"/>
      <c r="AD175" s="3">
        <v>327.5</v>
      </c>
      <c r="AE175" s="3"/>
      <c r="AF175" s="426">
        <f t="shared" si="58"/>
        <v>9378.5</v>
      </c>
      <c r="AG175" s="429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:46" ht="18.75">
      <c r="A176" s="8">
        <v>12108</v>
      </c>
      <c r="B176" s="411" t="s">
        <v>13</v>
      </c>
      <c r="C176" s="3"/>
      <c r="D176" s="3">
        <v>16.66</v>
      </c>
      <c r="E176" s="3"/>
      <c r="F176" s="3">
        <v>23.94</v>
      </c>
      <c r="G176" s="3">
        <v>41.46</v>
      </c>
      <c r="H176" s="3"/>
      <c r="I176" s="3"/>
      <c r="J176" s="3">
        <v>88.31</v>
      </c>
      <c r="K176" s="3"/>
      <c r="L176" s="3">
        <v>210.17</v>
      </c>
      <c r="M176" s="3"/>
      <c r="N176" s="3">
        <v>231.26</v>
      </c>
      <c r="O176" s="3"/>
      <c r="P176" s="3">
        <v>181.51</v>
      </c>
      <c r="Q176" s="3"/>
      <c r="R176" s="3">
        <v>105.7</v>
      </c>
      <c r="S176" s="3">
        <v>1.96</v>
      </c>
      <c r="T176" s="3">
        <v>71.739999999999995</v>
      </c>
      <c r="U176" s="3"/>
      <c r="V176" s="3">
        <v>54.61</v>
      </c>
      <c r="W176" s="3"/>
      <c r="X176" s="3">
        <v>30.81</v>
      </c>
      <c r="Y176" s="3"/>
      <c r="Z176" s="3"/>
      <c r="AA176" s="3">
        <v>65.97</v>
      </c>
      <c r="AB176" s="3"/>
      <c r="AC176" s="3">
        <v>27.91</v>
      </c>
      <c r="AD176" s="3"/>
      <c r="AE176" s="3">
        <v>63.07</v>
      </c>
      <c r="AF176" s="426">
        <f t="shared" si="58"/>
        <v>1215.08</v>
      </c>
      <c r="AG176" s="429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:46" ht="18.75">
      <c r="A177" s="8">
        <v>12109</v>
      </c>
      <c r="B177" s="411" t="s">
        <v>14</v>
      </c>
      <c r="C177" s="3"/>
      <c r="D177" s="3">
        <v>16.32</v>
      </c>
      <c r="E177" s="3"/>
      <c r="F177" s="3">
        <v>30.35</v>
      </c>
      <c r="G177" s="3">
        <v>39.81</v>
      </c>
      <c r="H177" s="3"/>
      <c r="I177" s="3"/>
      <c r="J177" s="3">
        <v>81.540000000000006</v>
      </c>
      <c r="K177" s="3"/>
      <c r="L177" s="3">
        <v>226.06</v>
      </c>
      <c r="M177" s="3"/>
      <c r="N177" s="3">
        <v>225.23</v>
      </c>
      <c r="O177" s="3"/>
      <c r="P177" s="3">
        <v>161.30000000000001</v>
      </c>
      <c r="Q177" s="3"/>
      <c r="R177" s="3">
        <v>87.44</v>
      </c>
      <c r="S177" s="3">
        <v>3.28</v>
      </c>
      <c r="T177" s="3">
        <v>71.94</v>
      </c>
      <c r="U177" s="3"/>
      <c r="V177" s="3">
        <v>52.7</v>
      </c>
      <c r="W177" s="3"/>
      <c r="X177" s="3">
        <v>32.51</v>
      </c>
      <c r="Y177" s="3"/>
      <c r="Z177" s="3"/>
      <c r="AA177" s="3">
        <v>49.48</v>
      </c>
      <c r="AB177" s="3"/>
      <c r="AC177" s="3">
        <v>25.73</v>
      </c>
      <c r="AD177" s="3"/>
      <c r="AE177" s="3">
        <v>51.37</v>
      </c>
      <c r="AF177" s="426">
        <f t="shared" si="58"/>
        <v>1155.0600000000002</v>
      </c>
      <c r="AG177" s="429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:46" ht="18.75">
      <c r="A178" s="8">
        <v>12110</v>
      </c>
      <c r="B178" s="411" t="s">
        <v>15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426">
        <f t="shared" si="58"/>
        <v>0</v>
      </c>
      <c r="AG178" s="429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:46" ht="18.75">
      <c r="A179" s="8">
        <v>12111</v>
      </c>
      <c r="B179" s="411" t="s">
        <v>16</v>
      </c>
      <c r="C179" s="3">
        <v>12</v>
      </c>
      <c r="D179" s="3"/>
      <c r="E179" s="3">
        <v>28</v>
      </c>
      <c r="F179" s="3"/>
      <c r="G179" s="3"/>
      <c r="H179" s="3">
        <v>14</v>
      </c>
      <c r="I179" s="3">
        <v>22</v>
      </c>
      <c r="J179" s="3"/>
      <c r="K179" s="3">
        <v>36</v>
      </c>
      <c r="L179" s="3"/>
      <c r="M179" s="3">
        <v>177.25</v>
      </c>
      <c r="N179" s="3"/>
      <c r="O179" s="3">
        <v>211.25</v>
      </c>
      <c r="P179" s="3"/>
      <c r="Q179" s="3">
        <v>20</v>
      </c>
      <c r="R179" s="3"/>
      <c r="S179" s="3">
        <v>16.25</v>
      </c>
      <c r="T179" s="3"/>
      <c r="U179" s="3">
        <v>50</v>
      </c>
      <c r="V179" s="3"/>
      <c r="W179" s="3"/>
      <c r="X179" s="3"/>
      <c r="Y179" s="3"/>
      <c r="Z179" s="3">
        <v>34</v>
      </c>
      <c r="AA179" s="3"/>
      <c r="AB179" s="3">
        <v>14</v>
      </c>
      <c r="AC179" s="3"/>
      <c r="AD179" s="3">
        <v>22</v>
      </c>
      <c r="AE179" s="3"/>
      <c r="AF179" s="426">
        <f t="shared" si="58"/>
        <v>656.75</v>
      </c>
      <c r="AG179" s="429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:46" ht="18.75">
      <c r="A180" s="8">
        <v>12112</v>
      </c>
      <c r="B180" s="411" t="s">
        <v>17</v>
      </c>
      <c r="C180" s="3"/>
      <c r="D180" s="3">
        <v>2.5</v>
      </c>
      <c r="E180" s="3">
        <v>9.75</v>
      </c>
      <c r="F180" s="3"/>
      <c r="G180" s="3">
        <v>2.5</v>
      </c>
      <c r="H180" s="3">
        <v>5</v>
      </c>
      <c r="I180" s="3"/>
      <c r="J180" s="3">
        <v>7.5</v>
      </c>
      <c r="K180" s="3"/>
      <c r="L180" s="3">
        <v>12.5</v>
      </c>
      <c r="M180" s="3"/>
      <c r="N180" s="3">
        <v>22.5</v>
      </c>
      <c r="O180" s="3"/>
      <c r="P180" s="3">
        <v>87.5</v>
      </c>
      <c r="Q180" s="3"/>
      <c r="R180" s="3"/>
      <c r="S180" s="3"/>
      <c r="T180" s="3">
        <v>5</v>
      </c>
      <c r="U180" s="3"/>
      <c r="V180" s="3">
        <v>5</v>
      </c>
      <c r="W180" s="3">
        <v>3</v>
      </c>
      <c r="X180" s="3">
        <v>7.5</v>
      </c>
      <c r="Y180" s="3"/>
      <c r="Z180" s="3"/>
      <c r="AA180" s="3">
        <v>5</v>
      </c>
      <c r="AB180" s="3">
        <v>6.5</v>
      </c>
      <c r="AC180" s="3">
        <v>2.5</v>
      </c>
      <c r="AD180" s="3">
        <v>3</v>
      </c>
      <c r="AE180" s="3">
        <v>12.5</v>
      </c>
      <c r="AF180" s="426">
        <f t="shared" si="58"/>
        <v>199.75</v>
      </c>
      <c r="AG180" s="429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:46" ht="18.75">
      <c r="A181" s="8">
        <v>12113</v>
      </c>
      <c r="B181" s="411" t="s">
        <v>18</v>
      </c>
      <c r="C181" s="3"/>
      <c r="D181" s="3"/>
      <c r="E181" s="3">
        <v>251</v>
      </c>
      <c r="F181" s="3"/>
      <c r="G181" s="3"/>
      <c r="H181" s="3"/>
      <c r="I181" s="3"/>
      <c r="J181" s="3"/>
      <c r="K181" s="3">
        <v>76</v>
      </c>
      <c r="L181" s="3">
        <v>5</v>
      </c>
      <c r="M181" s="3">
        <v>1762.5</v>
      </c>
      <c r="N181" s="3">
        <v>40</v>
      </c>
      <c r="O181" s="3">
        <v>439</v>
      </c>
      <c r="P181" s="3">
        <v>15</v>
      </c>
      <c r="Q181" s="3"/>
      <c r="R181" s="3"/>
      <c r="S181" s="3"/>
      <c r="T181" s="3">
        <v>25</v>
      </c>
      <c r="U181" s="3">
        <v>60</v>
      </c>
      <c r="V181" s="3"/>
      <c r="W181" s="3">
        <v>185</v>
      </c>
      <c r="X181" s="3"/>
      <c r="Y181" s="3"/>
      <c r="Z181" s="3"/>
      <c r="AA181" s="3"/>
      <c r="AB181" s="3"/>
      <c r="AC181" s="3">
        <v>15</v>
      </c>
      <c r="AD181" s="3">
        <v>107</v>
      </c>
      <c r="AE181" s="3"/>
      <c r="AF181" s="426">
        <f t="shared" si="58"/>
        <v>2980.5</v>
      </c>
      <c r="AG181" s="429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:46" ht="18.75">
      <c r="A182" s="8">
        <v>12114</v>
      </c>
      <c r="B182" s="411" t="s">
        <v>19</v>
      </c>
      <c r="C182" s="3">
        <v>14.94</v>
      </c>
      <c r="D182" s="3">
        <v>6.74</v>
      </c>
      <c r="E182" s="3">
        <v>6.33</v>
      </c>
      <c r="F182" s="3">
        <v>7.67</v>
      </c>
      <c r="G182" s="3">
        <v>47.77</v>
      </c>
      <c r="H182" s="3">
        <v>13.51</v>
      </c>
      <c r="I182" s="3">
        <v>7.55</v>
      </c>
      <c r="J182" s="3">
        <v>27.41</v>
      </c>
      <c r="K182" s="3">
        <v>16.399999999999999</v>
      </c>
      <c r="L182" s="3">
        <v>42.8</v>
      </c>
      <c r="M182" s="3">
        <v>25.72</v>
      </c>
      <c r="N182" s="3">
        <v>131.46</v>
      </c>
      <c r="O182" s="3">
        <v>24.33</v>
      </c>
      <c r="P182" s="3">
        <v>87.18</v>
      </c>
      <c r="Q182" s="3">
        <v>11.11</v>
      </c>
      <c r="R182" s="3">
        <v>37.369999999999997</v>
      </c>
      <c r="S182" s="3">
        <v>12.41</v>
      </c>
      <c r="T182" s="3">
        <v>34.479999999999997</v>
      </c>
      <c r="U182" s="3">
        <v>14.4</v>
      </c>
      <c r="V182" s="3">
        <v>42.35</v>
      </c>
      <c r="W182" s="3">
        <v>10.69</v>
      </c>
      <c r="X182" s="3">
        <v>19.04</v>
      </c>
      <c r="Y182" s="3"/>
      <c r="Z182" s="3">
        <v>15.79</v>
      </c>
      <c r="AA182" s="3">
        <v>22.38</v>
      </c>
      <c r="AB182" s="3">
        <v>9.75</v>
      </c>
      <c r="AC182" s="3">
        <v>15.61</v>
      </c>
      <c r="AD182" s="3">
        <v>22.33</v>
      </c>
      <c r="AE182" s="3">
        <v>26.77</v>
      </c>
      <c r="AF182" s="426">
        <f t="shared" si="58"/>
        <v>754.29000000000008</v>
      </c>
      <c r="AG182" s="429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:46" ht="18.75">
      <c r="A183" s="8">
        <v>12115</v>
      </c>
      <c r="B183" s="411" t="s">
        <v>35</v>
      </c>
      <c r="C183" s="3"/>
      <c r="D183" s="3">
        <v>47.62</v>
      </c>
      <c r="E183" s="3"/>
      <c r="F183" s="3"/>
      <c r="G183" s="3">
        <v>761.92</v>
      </c>
      <c r="H183" s="3">
        <v>325.25</v>
      </c>
      <c r="I183" s="3">
        <v>158</v>
      </c>
      <c r="J183" s="3">
        <v>285.72000000000003</v>
      </c>
      <c r="K183" s="3"/>
      <c r="L183" s="3">
        <v>190.48</v>
      </c>
      <c r="M183" s="3">
        <v>668</v>
      </c>
      <c r="N183" s="3">
        <v>238.1</v>
      </c>
      <c r="O183" s="3"/>
      <c r="P183" s="3">
        <v>428.58</v>
      </c>
      <c r="Q183" s="3">
        <v>266.25</v>
      </c>
      <c r="R183" s="3">
        <v>285.72000000000003</v>
      </c>
      <c r="S183" s="3"/>
      <c r="T183" s="3">
        <v>142.86000000000001</v>
      </c>
      <c r="U183" s="3"/>
      <c r="V183" s="3">
        <v>428.58</v>
      </c>
      <c r="W183" s="3"/>
      <c r="X183" s="3">
        <v>285.72000000000003</v>
      </c>
      <c r="Y183" s="3"/>
      <c r="Z183" s="3">
        <v>401</v>
      </c>
      <c r="AA183" s="3">
        <v>190.48</v>
      </c>
      <c r="AB183" s="3"/>
      <c r="AC183" s="3"/>
      <c r="AD183" s="3"/>
      <c r="AE183" s="3">
        <v>333.34</v>
      </c>
      <c r="AF183" s="426">
        <f t="shared" si="58"/>
        <v>5437.62</v>
      </c>
      <c r="AG183" s="429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:46" ht="18.75">
      <c r="A184" s="8">
        <v>12117</v>
      </c>
      <c r="B184" s="411" t="s">
        <v>20</v>
      </c>
      <c r="C184" s="3"/>
      <c r="D184" s="3">
        <v>8.4499999999999993</v>
      </c>
      <c r="E184" s="3"/>
      <c r="F184" s="3">
        <v>6.64</v>
      </c>
      <c r="G184" s="3">
        <v>11.89</v>
      </c>
      <c r="H184" s="3"/>
      <c r="I184" s="3"/>
      <c r="J184" s="3">
        <v>14.49</v>
      </c>
      <c r="K184" s="3"/>
      <c r="L184" s="3">
        <v>63.87</v>
      </c>
      <c r="M184" s="3"/>
      <c r="N184" s="3">
        <v>72.790000000000006</v>
      </c>
      <c r="O184" s="3"/>
      <c r="P184" s="3">
        <v>34.159999999999997</v>
      </c>
      <c r="Q184" s="3"/>
      <c r="R184" s="3">
        <v>32.630000000000003</v>
      </c>
      <c r="S184" s="3"/>
      <c r="T184" s="3">
        <v>23.67</v>
      </c>
      <c r="U184" s="3"/>
      <c r="V184" s="3">
        <v>16.559999999999999</v>
      </c>
      <c r="W184" s="3"/>
      <c r="X184" s="3">
        <v>8.9499999999999993</v>
      </c>
      <c r="Y184" s="3"/>
      <c r="Z184" s="3"/>
      <c r="AA184" s="3">
        <v>24.3</v>
      </c>
      <c r="AB184" s="3"/>
      <c r="AC184" s="3">
        <v>16.149999999999999</v>
      </c>
      <c r="AD184" s="3"/>
      <c r="AE184" s="3">
        <v>12.63</v>
      </c>
      <c r="AF184" s="426">
        <f t="shared" si="58"/>
        <v>347.17999999999995</v>
      </c>
      <c r="AG184" s="429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:46" ht="18.75">
      <c r="A185" s="8">
        <v>12118</v>
      </c>
      <c r="B185" s="411" t="s">
        <v>21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426">
        <f t="shared" si="58"/>
        <v>0</v>
      </c>
      <c r="AG185" s="429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:46" ht="18.75">
      <c r="A186" s="8">
        <v>12119</v>
      </c>
      <c r="B186" s="411" t="s">
        <v>64</v>
      </c>
      <c r="C186" s="3">
        <v>5</v>
      </c>
      <c r="D186" s="3"/>
      <c r="E186" s="3">
        <v>7.3</v>
      </c>
      <c r="F186" s="3"/>
      <c r="G186" s="3"/>
      <c r="H186" s="3">
        <v>3</v>
      </c>
      <c r="I186" s="3">
        <v>3</v>
      </c>
      <c r="J186" s="3"/>
      <c r="K186" s="3">
        <v>7</v>
      </c>
      <c r="L186" s="3"/>
      <c r="M186" s="3">
        <v>3</v>
      </c>
      <c r="N186" s="3"/>
      <c r="O186" s="3">
        <v>11</v>
      </c>
      <c r="P186" s="3"/>
      <c r="Q186" s="3">
        <v>5</v>
      </c>
      <c r="R186" s="3"/>
      <c r="S186" s="3">
        <v>7</v>
      </c>
      <c r="T186" s="3"/>
      <c r="U186" s="3">
        <v>7</v>
      </c>
      <c r="V186" s="3"/>
      <c r="W186" s="3">
        <v>12</v>
      </c>
      <c r="X186" s="3"/>
      <c r="Y186" s="3"/>
      <c r="Z186" s="3">
        <v>8</v>
      </c>
      <c r="AA186" s="3"/>
      <c r="AB186" s="3"/>
      <c r="AC186" s="3"/>
      <c r="AD186" s="3">
        <v>1</v>
      </c>
      <c r="AE186" s="3"/>
      <c r="AF186" s="426">
        <f t="shared" si="58"/>
        <v>79.3</v>
      </c>
      <c r="AG186" s="429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:46" ht="18.75">
      <c r="A187" s="8">
        <v>12123</v>
      </c>
      <c r="B187" s="411" t="s">
        <v>22</v>
      </c>
      <c r="C187" s="3">
        <v>199</v>
      </c>
      <c r="D187" s="3"/>
      <c r="E187" s="3">
        <v>77</v>
      </c>
      <c r="F187" s="3"/>
      <c r="G187" s="3"/>
      <c r="H187" s="3">
        <v>62.4</v>
      </c>
      <c r="I187" s="3">
        <v>62.7</v>
      </c>
      <c r="J187" s="3"/>
      <c r="K187" s="3">
        <v>62.65</v>
      </c>
      <c r="L187" s="3"/>
      <c r="M187" s="3">
        <v>721.7</v>
      </c>
      <c r="N187" s="3"/>
      <c r="O187" s="3">
        <v>82.75</v>
      </c>
      <c r="P187" s="3"/>
      <c r="Q187" s="3">
        <v>58.4</v>
      </c>
      <c r="R187" s="3"/>
      <c r="S187" s="3">
        <v>72.150000000000006</v>
      </c>
      <c r="T187" s="3"/>
      <c r="U187" s="3">
        <v>183.3</v>
      </c>
      <c r="V187" s="3"/>
      <c r="W187" s="3">
        <v>87.45</v>
      </c>
      <c r="X187" s="3"/>
      <c r="Y187" s="3"/>
      <c r="Z187" s="3">
        <v>67</v>
      </c>
      <c r="AA187" s="3"/>
      <c r="AB187" s="3">
        <v>61.35</v>
      </c>
      <c r="AC187" s="3"/>
      <c r="AD187" s="3">
        <v>55.55</v>
      </c>
      <c r="AE187" s="3"/>
      <c r="AF187" s="426">
        <f t="shared" si="58"/>
        <v>1853.4</v>
      </c>
      <c r="AG187" s="429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:46" ht="18.75">
      <c r="A188" s="8">
        <v>12210</v>
      </c>
      <c r="B188" s="411" t="s">
        <v>23</v>
      </c>
      <c r="C188" s="3">
        <v>36.200000000000003</v>
      </c>
      <c r="D188" s="3"/>
      <c r="E188" s="3">
        <v>15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>
        <v>15</v>
      </c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>
        <v>171.4</v>
      </c>
      <c r="AE188" s="3"/>
      <c r="AF188" s="426">
        <f t="shared" si="58"/>
        <v>237.60000000000002</v>
      </c>
      <c r="AG188" s="429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:46" ht="18.75">
      <c r="A189" s="8">
        <v>12211</v>
      </c>
      <c r="B189" s="411" t="s">
        <v>24</v>
      </c>
      <c r="C189" s="3">
        <v>2.1</v>
      </c>
      <c r="D189" s="3"/>
      <c r="E189" s="3">
        <v>2.1</v>
      </c>
      <c r="F189" s="3"/>
      <c r="G189" s="3"/>
      <c r="H189" s="3">
        <v>1.26</v>
      </c>
      <c r="I189" s="3">
        <v>1.26</v>
      </c>
      <c r="J189" s="3"/>
      <c r="K189" s="3">
        <v>2.94</v>
      </c>
      <c r="L189" s="3"/>
      <c r="M189" s="3">
        <v>1.26</v>
      </c>
      <c r="N189" s="3"/>
      <c r="O189" s="3">
        <v>4.62</v>
      </c>
      <c r="P189" s="3"/>
      <c r="Q189" s="3">
        <v>2.1</v>
      </c>
      <c r="R189" s="3"/>
      <c r="S189" s="3">
        <v>2.94</v>
      </c>
      <c r="T189" s="3"/>
      <c r="U189" s="3">
        <v>2.94</v>
      </c>
      <c r="V189" s="3"/>
      <c r="W189" s="3">
        <v>5.04</v>
      </c>
      <c r="X189" s="3"/>
      <c r="Y189" s="3"/>
      <c r="Z189" s="3">
        <v>3.36</v>
      </c>
      <c r="AA189" s="3"/>
      <c r="AB189" s="3"/>
      <c r="AC189" s="3"/>
      <c r="AD189" s="3">
        <v>0.42</v>
      </c>
      <c r="AE189" s="3"/>
      <c r="AF189" s="426">
        <f t="shared" si="58"/>
        <v>32.340000000000003</v>
      </c>
      <c r="AG189" s="429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:46" ht="18.75">
      <c r="A190" s="8">
        <v>14299</v>
      </c>
      <c r="B190" s="411" t="s">
        <v>25</v>
      </c>
      <c r="C190" s="3">
        <v>18.010000000000002</v>
      </c>
      <c r="D190" s="3"/>
      <c r="E190" s="3">
        <v>2.2999999999999998</v>
      </c>
      <c r="F190" s="3"/>
      <c r="G190" s="3"/>
      <c r="H190" s="3">
        <v>1.38</v>
      </c>
      <c r="I190" s="3">
        <v>2.1</v>
      </c>
      <c r="J190" s="3"/>
      <c r="K190" s="3">
        <v>13.9</v>
      </c>
      <c r="L190" s="3"/>
      <c r="M190" s="3">
        <v>26.38</v>
      </c>
      <c r="N190" s="3"/>
      <c r="O190" s="3">
        <v>14.32</v>
      </c>
      <c r="P190" s="3"/>
      <c r="Q190" s="3">
        <v>7.3</v>
      </c>
      <c r="R190" s="3"/>
      <c r="S190" s="3">
        <v>3.22</v>
      </c>
      <c r="T190" s="3"/>
      <c r="U190" s="3">
        <v>18.93</v>
      </c>
      <c r="V190" s="3"/>
      <c r="W190" s="3">
        <v>5.52</v>
      </c>
      <c r="X190" s="3"/>
      <c r="Y190" s="3"/>
      <c r="Z190" s="3">
        <v>12.94</v>
      </c>
      <c r="AA190" s="3"/>
      <c r="AB190" s="3"/>
      <c r="AC190" s="3"/>
      <c r="AD190" s="3">
        <v>11.82</v>
      </c>
      <c r="AE190" s="3"/>
      <c r="AF190" s="426">
        <f t="shared" si="58"/>
        <v>138.12</v>
      </c>
      <c r="AG190" s="429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:46" ht="36.75">
      <c r="A191" s="8">
        <v>14399</v>
      </c>
      <c r="B191" s="412" t="s">
        <v>36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426">
        <f t="shared" si="58"/>
        <v>0</v>
      </c>
      <c r="AG191" s="429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:46" ht="18.75">
      <c r="A192" s="8">
        <v>15402</v>
      </c>
      <c r="B192" s="411" t="s">
        <v>26</v>
      </c>
      <c r="C192" s="3"/>
      <c r="D192" s="3"/>
      <c r="E192" s="3"/>
      <c r="F192" s="3">
        <v>14.29</v>
      </c>
      <c r="G192" s="3"/>
      <c r="H192" s="3"/>
      <c r="I192" s="3"/>
      <c r="J192" s="3">
        <v>100</v>
      </c>
      <c r="K192" s="3"/>
      <c r="L192" s="3"/>
      <c r="M192" s="3"/>
      <c r="N192" s="3">
        <v>291.87</v>
      </c>
      <c r="O192" s="3"/>
      <c r="P192" s="3">
        <v>405.72</v>
      </c>
      <c r="Q192" s="3"/>
      <c r="R192" s="3">
        <v>40</v>
      </c>
      <c r="S192" s="3"/>
      <c r="T192" s="3">
        <v>190.48</v>
      </c>
      <c r="U192" s="3"/>
      <c r="V192" s="3">
        <v>20</v>
      </c>
      <c r="W192" s="3"/>
      <c r="X192" s="3"/>
      <c r="Y192" s="3"/>
      <c r="Z192" s="3"/>
      <c r="AA192" s="3">
        <v>95.24</v>
      </c>
      <c r="AB192" s="3"/>
      <c r="AC192" s="3">
        <v>95.24</v>
      </c>
      <c r="AD192" s="3"/>
      <c r="AE192" s="3">
        <v>14.29</v>
      </c>
      <c r="AF192" s="426">
        <f t="shared" si="58"/>
        <v>1267.1299999999999</v>
      </c>
      <c r="AG192" s="429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:46" ht="18.75">
      <c r="A193" s="8">
        <v>15499</v>
      </c>
      <c r="B193" s="411" t="s">
        <v>27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426">
        <f t="shared" si="58"/>
        <v>0</v>
      </c>
      <c r="AG193" s="429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:46" ht="18.75">
      <c r="A194" s="8">
        <v>15301</v>
      </c>
      <c r="B194" s="411" t="s">
        <v>28</v>
      </c>
      <c r="C194" s="3"/>
      <c r="D194" s="3">
        <v>5.72</v>
      </c>
      <c r="E194" s="3"/>
      <c r="F194" s="3">
        <v>12.22</v>
      </c>
      <c r="G194" s="3">
        <v>4.9000000000000004</v>
      </c>
      <c r="H194" s="3"/>
      <c r="I194" s="3"/>
      <c r="J194" s="3">
        <v>10.72</v>
      </c>
      <c r="K194" s="3"/>
      <c r="L194" s="3">
        <v>11.44</v>
      </c>
      <c r="M194" s="3">
        <v>2.86</v>
      </c>
      <c r="N194" s="3">
        <v>17.16</v>
      </c>
      <c r="O194" s="3">
        <v>0</v>
      </c>
      <c r="P194" s="3">
        <v>37.42</v>
      </c>
      <c r="Q194" s="3"/>
      <c r="R194" s="3">
        <v>10.46</v>
      </c>
      <c r="S194" s="3"/>
      <c r="T194" s="3">
        <v>5.72</v>
      </c>
      <c r="U194" s="3"/>
      <c r="V194" s="3">
        <v>12.86</v>
      </c>
      <c r="W194" s="3"/>
      <c r="X194" s="3"/>
      <c r="Y194" s="3"/>
      <c r="Z194" s="3"/>
      <c r="AA194" s="3">
        <v>2.86</v>
      </c>
      <c r="AB194" s="3"/>
      <c r="AC194" s="3">
        <v>5.72</v>
      </c>
      <c r="AD194" s="3"/>
      <c r="AE194" s="3">
        <v>2.86</v>
      </c>
      <c r="AF194" s="426">
        <f t="shared" si="58"/>
        <v>142.92000000000004</v>
      </c>
      <c r="AG194" s="429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:46" ht="18.75">
      <c r="A195" s="8">
        <v>15302</v>
      </c>
      <c r="B195" s="411" t="s">
        <v>29</v>
      </c>
      <c r="C195" s="3"/>
      <c r="D195" s="3">
        <v>20.84</v>
      </c>
      <c r="E195" s="3"/>
      <c r="F195" s="3">
        <v>0.67</v>
      </c>
      <c r="G195" s="3">
        <v>0.33</v>
      </c>
      <c r="H195" s="3"/>
      <c r="I195" s="3"/>
      <c r="J195" s="3">
        <v>1.03</v>
      </c>
      <c r="K195" s="3"/>
      <c r="L195" s="3">
        <v>0.48</v>
      </c>
      <c r="M195" s="3"/>
      <c r="N195" s="3">
        <v>0.75</v>
      </c>
      <c r="O195" s="3"/>
      <c r="P195" s="3">
        <v>12.79</v>
      </c>
      <c r="Q195" s="3"/>
      <c r="R195" s="3">
        <v>2.6</v>
      </c>
      <c r="S195" s="3"/>
      <c r="T195" s="3"/>
      <c r="U195" s="3"/>
      <c r="V195" s="3">
        <v>0.53</v>
      </c>
      <c r="W195" s="3"/>
      <c r="X195" s="3"/>
      <c r="Y195" s="3"/>
      <c r="Z195" s="3"/>
      <c r="AA195" s="3">
        <v>0.06</v>
      </c>
      <c r="AB195" s="3"/>
      <c r="AC195" s="3">
        <v>0.33</v>
      </c>
      <c r="AD195" s="3"/>
      <c r="AE195" s="3">
        <v>0.01</v>
      </c>
      <c r="AF195" s="426">
        <f t="shared" si="58"/>
        <v>40.42</v>
      </c>
      <c r="AG195" s="429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:46" ht="18.75">
      <c r="A196" s="8">
        <v>15310</v>
      </c>
      <c r="B196" s="411" t="s">
        <v>30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426">
        <f t="shared" si="58"/>
        <v>0</v>
      </c>
      <c r="AG196" s="429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:46" ht="18.75">
      <c r="A197" s="8">
        <v>15312</v>
      </c>
      <c r="B197" s="411" t="s">
        <v>31</v>
      </c>
      <c r="C197" s="3"/>
      <c r="D197" s="3"/>
      <c r="E197" s="3"/>
      <c r="F197" s="3"/>
      <c r="G197" s="3"/>
      <c r="H197" s="3"/>
      <c r="I197" s="3"/>
      <c r="J197" s="3"/>
      <c r="K197" s="3">
        <v>2.86</v>
      </c>
      <c r="L197" s="3"/>
      <c r="M197" s="3"/>
      <c r="N197" s="3"/>
      <c r="O197" s="3">
        <v>5.71</v>
      </c>
      <c r="P197" s="3"/>
      <c r="Q197" s="3">
        <v>5.71</v>
      </c>
      <c r="R197" s="3"/>
      <c r="S197" s="3">
        <v>5.71</v>
      </c>
      <c r="T197" s="3"/>
      <c r="U197" s="3"/>
      <c r="V197" s="3"/>
      <c r="W197" s="3"/>
      <c r="X197" s="3"/>
      <c r="Y197" s="3"/>
      <c r="Z197" s="3"/>
      <c r="AA197" s="3"/>
      <c r="AB197" s="3">
        <v>2.86</v>
      </c>
      <c r="AC197" s="3"/>
      <c r="AD197" s="3">
        <v>5.72</v>
      </c>
      <c r="AE197" s="3"/>
      <c r="AF197" s="426">
        <f t="shared" si="58"/>
        <v>28.57</v>
      </c>
      <c r="AG197" s="429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:46" ht="18.75">
      <c r="A198" s="8">
        <v>15314</v>
      </c>
      <c r="B198" s="411" t="s">
        <v>32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426">
        <f t="shared" si="58"/>
        <v>0</v>
      </c>
      <c r="AG198" s="429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:46" ht="18.75">
      <c r="A199" s="1">
        <v>16201</v>
      </c>
      <c r="B199" s="2" t="s">
        <v>49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>
        <v>33480.82</v>
      </c>
      <c r="AE199" s="3"/>
      <c r="AF199" s="426">
        <f t="shared" si="58"/>
        <v>33480.82</v>
      </c>
      <c r="AG199" s="429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:46" ht="18.75">
      <c r="A200" s="1">
        <v>22201</v>
      </c>
      <c r="B200" s="2" t="s">
        <v>51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>
        <v>100442.46</v>
      </c>
      <c r="AE200" s="3"/>
      <c r="AF200" s="426">
        <f t="shared" si="58"/>
        <v>100442.46</v>
      </c>
      <c r="AG200" s="429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:46" ht="18.75">
      <c r="A201" s="28">
        <v>15706</v>
      </c>
      <c r="B201" s="24" t="s">
        <v>67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426">
        <f t="shared" si="58"/>
        <v>0</v>
      </c>
      <c r="AG201" s="429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:46" ht="18.75">
      <c r="A202" s="8">
        <v>15799</v>
      </c>
      <c r="B202" s="411" t="s">
        <v>33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426">
        <f t="shared" si="58"/>
        <v>0</v>
      </c>
      <c r="AG202" s="429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:46" ht="18.75">
      <c r="A203" s="8">
        <v>16405</v>
      </c>
      <c r="B203" s="411" t="s">
        <v>66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426">
        <f t="shared" si="58"/>
        <v>0</v>
      </c>
      <c r="AG203" s="429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:46" ht="36.75">
      <c r="A204" s="8"/>
      <c r="B204" s="412" t="s">
        <v>624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426">
        <f t="shared" si="58"/>
        <v>0</v>
      </c>
      <c r="AG204" s="429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:46" ht="54.75">
      <c r="A205" s="10">
        <v>16405</v>
      </c>
      <c r="B205" s="430" t="s">
        <v>54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426">
        <f t="shared" si="58"/>
        <v>0</v>
      </c>
      <c r="AG205" s="429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:46" ht="58.5">
      <c r="A206" s="8">
        <v>16405</v>
      </c>
      <c r="B206" s="25" t="s">
        <v>63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426">
        <f t="shared" si="58"/>
        <v>0</v>
      </c>
      <c r="AG206" s="429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:46" ht="72.75">
      <c r="A207" s="8">
        <v>22201</v>
      </c>
      <c r="B207" s="21" t="s">
        <v>55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426">
        <f t="shared" si="58"/>
        <v>0</v>
      </c>
      <c r="AG207" s="429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:46" ht="72.75">
      <c r="A208" s="8">
        <v>22201</v>
      </c>
      <c r="B208" s="21" t="s">
        <v>61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426">
        <f t="shared" si="58"/>
        <v>0</v>
      </c>
      <c r="AG208" s="429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1:57" ht="36.75">
      <c r="A209" s="8">
        <v>22551</v>
      </c>
      <c r="B209" s="412" t="s">
        <v>57</v>
      </c>
      <c r="C209" s="3"/>
      <c r="D209" s="3"/>
      <c r="E209" s="3"/>
      <c r="F209" s="3"/>
      <c r="G209" s="3">
        <v>398.48</v>
      </c>
      <c r="H209" s="3"/>
      <c r="I209" s="3"/>
      <c r="J209" s="3">
        <v>14.11</v>
      </c>
      <c r="K209" s="3"/>
      <c r="L209" s="3"/>
      <c r="M209" s="3"/>
      <c r="N209" s="3"/>
      <c r="O209" s="3"/>
      <c r="P209" s="3">
        <v>35.9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426">
        <f t="shared" si="58"/>
        <v>448.49</v>
      </c>
      <c r="AG209" s="429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1:57" ht="18.75">
      <c r="A210" s="9"/>
      <c r="B210" s="413" t="s">
        <v>34</v>
      </c>
      <c r="C210" s="3">
        <f>SUM(C163:C209)</f>
        <v>533.37</v>
      </c>
      <c r="D210" s="3">
        <f>SUM(D163:D209)</f>
        <v>167.39</v>
      </c>
      <c r="E210" s="3">
        <f t="shared" ref="E210:AR210" si="59">SUM(E163:E209)</f>
        <v>1785.1899999999998</v>
      </c>
      <c r="F210" s="3">
        <f t="shared" si="59"/>
        <v>173.43999999999994</v>
      </c>
      <c r="G210" s="3">
        <f t="shared" si="59"/>
        <v>1385.51</v>
      </c>
      <c r="H210" s="3">
        <f t="shared" si="59"/>
        <v>666.44999999999993</v>
      </c>
      <c r="I210" s="3">
        <f t="shared" si="59"/>
        <v>401.81</v>
      </c>
      <c r="J210" s="3">
        <f t="shared" si="59"/>
        <v>645.35</v>
      </c>
      <c r="K210" s="3">
        <f t="shared" si="59"/>
        <v>833.93000000000006</v>
      </c>
      <c r="L210" s="3">
        <f t="shared" si="59"/>
        <v>922.84</v>
      </c>
      <c r="M210" s="3">
        <f t="shared" si="59"/>
        <v>12508.18</v>
      </c>
      <c r="N210" s="3">
        <f t="shared" si="59"/>
        <v>2709.0099999999998</v>
      </c>
      <c r="O210" s="3">
        <f t="shared" si="59"/>
        <v>3273.55</v>
      </c>
      <c r="P210" s="3">
        <f t="shared" si="59"/>
        <v>1860.7400000000002</v>
      </c>
      <c r="Q210" s="3">
        <f t="shared" si="59"/>
        <v>567.28</v>
      </c>
      <c r="R210" s="3">
        <f t="shared" si="59"/>
        <v>745.10000000000014</v>
      </c>
      <c r="S210" s="3">
        <f t="shared" si="59"/>
        <v>347.77</v>
      </c>
      <c r="T210" s="3">
        <f t="shared" si="59"/>
        <v>615.75</v>
      </c>
      <c r="U210" s="3">
        <f t="shared" si="59"/>
        <v>851.03000000000009</v>
      </c>
      <c r="V210" s="3">
        <f t="shared" si="59"/>
        <v>901.41</v>
      </c>
      <c r="W210" s="3">
        <f t="shared" si="59"/>
        <v>1258.8599999999999</v>
      </c>
      <c r="X210" s="3">
        <f t="shared" si="59"/>
        <v>409.71</v>
      </c>
      <c r="Y210" s="3">
        <f t="shared" si="59"/>
        <v>0</v>
      </c>
      <c r="Z210" s="3">
        <f t="shared" si="59"/>
        <v>814.5200000000001</v>
      </c>
      <c r="AA210" s="3">
        <f t="shared" si="59"/>
        <v>474.07000000000005</v>
      </c>
      <c r="AB210" s="3">
        <f t="shared" si="59"/>
        <v>275.96000000000004</v>
      </c>
      <c r="AC210" s="3">
        <f t="shared" si="59"/>
        <v>333.08</v>
      </c>
      <c r="AD210" s="3">
        <f t="shared" si="59"/>
        <v>135004.92000000001</v>
      </c>
      <c r="AE210" s="3">
        <f t="shared" si="59"/>
        <v>564.82999999999993</v>
      </c>
      <c r="AF210" s="437">
        <f t="shared" si="59"/>
        <v>171031.05</v>
      </c>
      <c r="AG210" s="429"/>
      <c r="AH210" s="15">
        <f t="shared" si="59"/>
        <v>0</v>
      </c>
      <c r="AI210" s="15">
        <f t="shared" si="59"/>
        <v>0</v>
      </c>
      <c r="AJ210" s="15">
        <f t="shared" si="59"/>
        <v>0</v>
      </c>
      <c r="AK210" s="15">
        <f t="shared" si="59"/>
        <v>0</v>
      </c>
      <c r="AL210" s="15">
        <f t="shared" si="59"/>
        <v>0</v>
      </c>
      <c r="AM210" s="15">
        <f t="shared" si="59"/>
        <v>0</v>
      </c>
      <c r="AN210" s="15">
        <f t="shared" si="59"/>
        <v>0</v>
      </c>
      <c r="AO210" s="15">
        <f t="shared" si="59"/>
        <v>0</v>
      </c>
      <c r="AP210" s="15">
        <f t="shared" si="59"/>
        <v>0</v>
      </c>
      <c r="AQ210" s="15">
        <f t="shared" si="59"/>
        <v>0</v>
      </c>
      <c r="AR210" s="15">
        <f t="shared" si="59"/>
        <v>0</v>
      </c>
      <c r="AS210" s="15"/>
      <c r="AT210" s="15"/>
    </row>
    <row r="211" spans="1:57">
      <c r="C211" s="6">
        <f>+C210+D210</f>
        <v>700.76</v>
      </c>
      <c r="D211" s="6"/>
      <c r="E211" s="6">
        <f>+E210+F210</f>
        <v>1958.6299999999997</v>
      </c>
      <c r="F211" s="6"/>
      <c r="G211" s="6">
        <f>+G210+H210</f>
        <v>2051.96</v>
      </c>
      <c r="H211" s="6"/>
      <c r="I211" s="6">
        <f>+I210+J210</f>
        <v>1047.1600000000001</v>
      </c>
      <c r="J211" s="6"/>
      <c r="K211" s="6">
        <f>+K210+L210</f>
        <v>1756.77</v>
      </c>
      <c r="L211" s="6"/>
      <c r="M211" s="6">
        <f>+M210+N210</f>
        <v>15217.19</v>
      </c>
      <c r="N211" s="6"/>
      <c r="O211" s="6">
        <f>+O210+P210</f>
        <v>5134.2900000000009</v>
      </c>
      <c r="P211" s="6"/>
      <c r="Q211" s="6">
        <f>+Q210+R210</f>
        <v>1312.38</v>
      </c>
      <c r="R211" s="6"/>
      <c r="S211" s="6">
        <f>+S210+T210</f>
        <v>963.52</v>
      </c>
      <c r="T211" s="6"/>
      <c r="U211" s="6">
        <f>+U210+V210</f>
        <v>1752.44</v>
      </c>
      <c r="V211" s="6"/>
      <c r="W211" s="6">
        <f>+W210+X210</f>
        <v>1668.57</v>
      </c>
      <c r="X211" s="6"/>
      <c r="Y211" s="6"/>
      <c r="Z211" s="6">
        <f>+Z210+AA210</f>
        <v>1288.5900000000001</v>
      </c>
      <c r="AA211" s="6"/>
      <c r="AB211" s="6">
        <f>+AB210+AC210</f>
        <v>609.04</v>
      </c>
      <c r="AC211" s="6"/>
      <c r="AD211" s="6">
        <f>+AD210+AE210</f>
        <v>135569.75</v>
      </c>
      <c r="AE211" s="6"/>
      <c r="AF211" s="6">
        <f>SUM(C211:AE211)</f>
        <v>171031.05000000002</v>
      </c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1:57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1:57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1:57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1:57" ht="21">
      <c r="A215" s="650" t="s">
        <v>628</v>
      </c>
      <c r="B215" s="651"/>
      <c r="C215" s="651"/>
      <c r="D215" s="651"/>
      <c r="E215" s="651"/>
      <c r="F215" s="651"/>
      <c r="G215" s="651"/>
      <c r="H215" s="651"/>
      <c r="I215" s="651"/>
      <c r="J215" s="651"/>
      <c r="K215" s="651"/>
      <c r="L215" s="651"/>
      <c r="M215" s="651"/>
      <c r="N215" s="651"/>
      <c r="O215" s="651"/>
      <c r="P215" s="651"/>
      <c r="Q215" s="651"/>
      <c r="R215" s="651"/>
      <c r="S215" s="651"/>
      <c r="T215" s="651"/>
      <c r="U215" s="651"/>
      <c r="V215" s="651"/>
      <c r="W215" s="651"/>
      <c r="X215" s="651"/>
      <c r="Y215" s="651"/>
      <c r="Z215" s="651"/>
      <c r="AA215" s="651"/>
      <c r="AB215" s="651"/>
      <c r="AC215" s="651"/>
      <c r="AD215" s="651"/>
      <c r="AE215" s="651"/>
      <c r="AF215" s="651"/>
      <c r="AG215" s="651"/>
      <c r="AH215" s="651"/>
      <c r="AI215" s="651"/>
      <c r="AJ215" s="651"/>
      <c r="AK215" s="651"/>
      <c r="AL215" s="651"/>
      <c r="AM215" s="651"/>
      <c r="AN215" s="651"/>
      <c r="AO215" s="651"/>
      <c r="AP215" s="651"/>
      <c r="AQ215" s="651"/>
      <c r="AR215" s="651"/>
      <c r="AS215" s="651"/>
      <c r="AT215" s="652"/>
    </row>
    <row r="216" spans="1:57" ht="21">
      <c r="A216" s="18" t="s">
        <v>59</v>
      </c>
      <c r="B216" s="409" t="s">
        <v>60</v>
      </c>
      <c r="C216" s="424">
        <v>2</v>
      </c>
      <c r="D216" s="424">
        <v>2</v>
      </c>
      <c r="E216" s="424">
        <v>3</v>
      </c>
      <c r="F216" s="424">
        <v>3</v>
      </c>
      <c r="G216" s="424">
        <v>4</v>
      </c>
      <c r="H216" s="424">
        <v>4</v>
      </c>
      <c r="I216" s="424">
        <v>5</v>
      </c>
      <c r="J216" s="424">
        <v>5</v>
      </c>
      <c r="K216" s="424">
        <v>8</v>
      </c>
      <c r="L216" s="424">
        <v>8</v>
      </c>
      <c r="M216" s="424">
        <v>9</v>
      </c>
      <c r="N216" s="424">
        <v>9</v>
      </c>
      <c r="O216" s="424">
        <v>11</v>
      </c>
      <c r="P216" s="424">
        <v>11</v>
      </c>
      <c r="Q216" s="424">
        <v>12</v>
      </c>
      <c r="R216" s="424">
        <v>12</v>
      </c>
      <c r="S216" s="424">
        <v>15</v>
      </c>
      <c r="T216" s="424">
        <v>15</v>
      </c>
      <c r="U216" s="424">
        <v>16</v>
      </c>
      <c r="V216" s="424">
        <v>16</v>
      </c>
      <c r="W216" s="424">
        <v>17</v>
      </c>
      <c r="X216" s="424">
        <v>17</v>
      </c>
      <c r="Y216" s="424"/>
      <c r="Z216" s="424">
        <v>18</v>
      </c>
      <c r="AA216" s="424">
        <v>18</v>
      </c>
      <c r="AB216" s="424">
        <v>19</v>
      </c>
      <c r="AC216" s="424">
        <v>19</v>
      </c>
      <c r="AD216" s="424">
        <v>22</v>
      </c>
      <c r="AE216" s="424">
        <v>22</v>
      </c>
      <c r="AF216" s="424">
        <v>23</v>
      </c>
      <c r="AG216" s="424">
        <v>23</v>
      </c>
      <c r="AH216" s="424">
        <v>24</v>
      </c>
      <c r="AI216" s="424">
        <v>24</v>
      </c>
      <c r="AJ216" s="424">
        <v>25</v>
      </c>
      <c r="AK216" s="424">
        <v>25</v>
      </c>
      <c r="AL216" s="424">
        <v>26</v>
      </c>
      <c r="AM216" s="424">
        <v>26</v>
      </c>
      <c r="AN216" s="424">
        <v>29</v>
      </c>
      <c r="AO216" s="424">
        <v>29</v>
      </c>
      <c r="AP216" s="424">
        <v>30</v>
      </c>
      <c r="AQ216" s="424">
        <v>30</v>
      </c>
      <c r="AR216" s="424">
        <v>31</v>
      </c>
      <c r="AS216" s="424">
        <v>31</v>
      </c>
      <c r="AT216" s="424" t="s">
        <v>62</v>
      </c>
      <c r="AU216" s="424"/>
      <c r="AV216" s="424"/>
      <c r="AW216" s="424"/>
      <c r="AX216" s="438"/>
      <c r="AY216" s="439"/>
      <c r="AZ216" s="439"/>
      <c r="BA216" s="439"/>
      <c r="BB216" s="439"/>
      <c r="BC216" s="439"/>
      <c r="BD216" s="439"/>
      <c r="BE216" s="439"/>
    </row>
    <row r="217" spans="1:57" ht="18.75">
      <c r="A217" s="10">
        <v>11801</v>
      </c>
      <c r="B217" s="410" t="s">
        <v>0</v>
      </c>
      <c r="C217" s="3"/>
      <c r="D217" s="3">
        <v>14.86</v>
      </c>
      <c r="E217" s="3"/>
      <c r="F217" s="3">
        <v>63.24</v>
      </c>
      <c r="G217" s="3"/>
      <c r="H217" s="3">
        <v>2.2799999999999998</v>
      </c>
      <c r="I217" s="3"/>
      <c r="J217" s="3">
        <v>4</v>
      </c>
      <c r="K217" s="3"/>
      <c r="L217" s="3">
        <v>34.200000000000003</v>
      </c>
      <c r="M217" s="3"/>
      <c r="N217" s="3">
        <v>123.27</v>
      </c>
      <c r="O217" s="3"/>
      <c r="P217" s="3">
        <v>84.95</v>
      </c>
      <c r="Q217" s="3"/>
      <c r="R217" s="3">
        <v>15.98</v>
      </c>
      <c r="S217" s="3"/>
      <c r="T217" s="3">
        <v>67.709999999999994</v>
      </c>
      <c r="U217" s="3"/>
      <c r="V217" s="3">
        <v>33.18</v>
      </c>
      <c r="W217" s="3"/>
      <c r="X217" s="3">
        <v>122.78</v>
      </c>
      <c r="Y217" s="3"/>
      <c r="Z217" s="3"/>
      <c r="AA217" s="3">
        <v>205.03</v>
      </c>
      <c r="AB217" s="3"/>
      <c r="AC217" s="3">
        <v>10.85</v>
      </c>
      <c r="AD217" s="3"/>
      <c r="AE217" s="11">
        <v>5.7</v>
      </c>
      <c r="AF217" s="11"/>
      <c r="AG217" s="11"/>
      <c r="AH217" s="11"/>
      <c r="AI217" s="11">
        <v>2.2799999999999998</v>
      </c>
      <c r="AJ217" s="11"/>
      <c r="AK217" s="11">
        <v>27.42</v>
      </c>
      <c r="AL217" s="11"/>
      <c r="AM217" s="11">
        <v>9.1300000000000008</v>
      </c>
      <c r="AN217" s="11"/>
      <c r="AO217" s="11">
        <v>74.510000000000005</v>
      </c>
      <c r="AP217" s="11"/>
      <c r="AQ217" s="11">
        <v>8.0500000000000007</v>
      </c>
      <c r="AR217" s="11">
        <v>7.51</v>
      </c>
      <c r="AS217" s="11"/>
      <c r="AT217" s="11">
        <f>SUM(C217:AS217)</f>
        <v>916.93</v>
      </c>
      <c r="AU217" s="3">
        <v>916.93</v>
      </c>
    </row>
    <row r="218" spans="1:57" ht="18.75">
      <c r="A218" s="8">
        <v>11802</v>
      </c>
      <c r="B218" s="411" t="s">
        <v>1</v>
      </c>
      <c r="C218" s="3"/>
      <c r="D218" s="3"/>
      <c r="E218" s="3"/>
      <c r="F218" s="3"/>
      <c r="G218" s="3"/>
      <c r="H218" s="3"/>
      <c r="I218" s="3"/>
      <c r="J218" s="3">
        <v>3.43</v>
      </c>
      <c r="K218" s="3"/>
      <c r="L218" s="3"/>
      <c r="M218" s="3"/>
      <c r="N218" s="3"/>
      <c r="O218" s="3"/>
      <c r="P218" s="3">
        <v>1.1399999999999999</v>
      </c>
      <c r="Q218" s="3"/>
      <c r="R218" s="3"/>
      <c r="S218" s="3"/>
      <c r="T218" s="3">
        <v>6.84</v>
      </c>
      <c r="U218" s="3"/>
      <c r="V218" s="3"/>
      <c r="W218" s="3"/>
      <c r="X218" s="3">
        <v>10.29</v>
      </c>
      <c r="Y218" s="3"/>
      <c r="Z218" s="3"/>
      <c r="AA218" s="3">
        <v>846.33</v>
      </c>
      <c r="AB218" s="3"/>
      <c r="AC218" s="3"/>
      <c r="AD218" s="3"/>
      <c r="AE218" s="3"/>
      <c r="AF218" s="3"/>
      <c r="AG218" s="3">
        <v>1.1399999999999999</v>
      </c>
      <c r="AH218" s="3"/>
      <c r="AI218" s="3">
        <v>1.1399999999999999</v>
      </c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11">
        <f t="shared" ref="AT218:AT263" si="60">SUM(C218:AS218)</f>
        <v>870.31000000000006</v>
      </c>
      <c r="AU218" s="3">
        <v>870.31</v>
      </c>
    </row>
    <row r="219" spans="1:57" ht="18.75">
      <c r="A219" s="8">
        <v>11803</v>
      </c>
      <c r="B219" s="411" t="s">
        <v>2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>
        <v>1185.19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11">
        <f t="shared" si="60"/>
        <v>1185.19</v>
      </c>
      <c r="AU219" s="3">
        <v>1185.19</v>
      </c>
    </row>
    <row r="220" spans="1:57" ht="18.75">
      <c r="A220" s="8">
        <v>11804</v>
      </c>
      <c r="B220" s="411" t="s">
        <v>3</v>
      </c>
      <c r="C220" s="3"/>
      <c r="D220" s="3">
        <v>5.71</v>
      </c>
      <c r="E220" s="3"/>
      <c r="F220" s="3">
        <v>287.94</v>
      </c>
      <c r="G220" s="3"/>
      <c r="H220" s="3"/>
      <c r="I220" s="3">
        <v>138.88999999999999</v>
      </c>
      <c r="J220" s="3"/>
      <c r="K220" s="3"/>
      <c r="L220" s="3"/>
      <c r="M220" s="3"/>
      <c r="N220" s="3">
        <v>40.89</v>
      </c>
      <c r="O220" s="3"/>
      <c r="P220" s="3">
        <v>12.86</v>
      </c>
      <c r="Q220" s="3">
        <v>130</v>
      </c>
      <c r="R220" s="3">
        <v>12.62</v>
      </c>
      <c r="S220" s="3"/>
      <c r="T220" s="3">
        <v>79.69</v>
      </c>
      <c r="U220" s="3">
        <v>19.47</v>
      </c>
      <c r="V220" s="3">
        <v>11.42</v>
      </c>
      <c r="W220" s="3"/>
      <c r="X220" s="3">
        <v>56.42</v>
      </c>
      <c r="Y220" s="3"/>
      <c r="Z220" s="3"/>
      <c r="AA220" s="3">
        <v>7708.29</v>
      </c>
      <c r="AB220" s="3">
        <v>75</v>
      </c>
      <c r="AC220" s="3"/>
      <c r="AD220" s="3"/>
      <c r="AE220" s="3">
        <v>85.32</v>
      </c>
      <c r="AF220" s="3"/>
      <c r="AG220" s="3">
        <v>5721.66</v>
      </c>
      <c r="AH220" s="3"/>
      <c r="AI220" s="3">
        <v>7.98</v>
      </c>
      <c r="AJ220" s="3"/>
      <c r="AK220" s="3">
        <v>5.71</v>
      </c>
      <c r="AL220" s="3">
        <v>22.18</v>
      </c>
      <c r="AM220" s="3">
        <v>20.55</v>
      </c>
      <c r="AN220" s="3"/>
      <c r="AO220" s="3">
        <v>11.42</v>
      </c>
      <c r="AP220" s="3"/>
      <c r="AQ220" s="3">
        <v>1372.11</v>
      </c>
      <c r="AR220" s="3">
        <v>5.71</v>
      </c>
      <c r="AS220" s="3"/>
      <c r="AT220" s="11">
        <f t="shared" si="60"/>
        <v>15831.839999999998</v>
      </c>
      <c r="AU220" s="3">
        <v>15831.84</v>
      </c>
    </row>
    <row r="221" spans="1:57" ht="18.75">
      <c r="A221" s="8">
        <v>11806</v>
      </c>
      <c r="B221" s="411" t="s">
        <v>4</v>
      </c>
      <c r="C221" s="3"/>
      <c r="D221" s="3">
        <v>6.86</v>
      </c>
      <c r="E221" s="3"/>
      <c r="F221" s="3"/>
      <c r="G221" s="3"/>
      <c r="H221" s="3"/>
      <c r="I221" s="3"/>
      <c r="J221" s="3"/>
      <c r="K221" s="3"/>
      <c r="L221" s="3">
        <v>5.71</v>
      </c>
      <c r="M221" s="3"/>
      <c r="N221" s="3">
        <v>6.86</v>
      </c>
      <c r="O221" s="3"/>
      <c r="P221" s="3"/>
      <c r="Q221" s="3"/>
      <c r="R221" s="3">
        <v>5.71</v>
      </c>
      <c r="S221" s="3"/>
      <c r="T221" s="3">
        <v>5.71</v>
      </c>
      <c r="U221" s="3"/>
      <c r="V221" s="3">
        <v>14.85</v>
      </c>
      <c r="W221" s="3"/>
      <c r="X221" s="3"/>
      <c r="Y221" s="3"/>
      <c r="Z221" s="3"/>
      <c r="AA221" s="3">
        <v>5.71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>
        <v>5.71</v>
      </c>
      <c r="AN221" s="3"/>
      <c r="AO221" s="3"/>
      <c r="AP221" s="3"/>
      <c r="AQ221" s="3"/>
      <c r="AR221" s="3">
        <v>3.43</v>
      </c>
      <c r="AS221" s="3"/>
      <c r="AT221" s="11">
        <f t="shared" si="60"/>
        <v>60.550000000000004</v>
      </c>
      <c r="AU221" s="3">
        <v>60.55</v>
      </c>
    </row>
    <row r="222" spans="1:57" ht="18.75">
      <c r="A222" s="8">
        <v>11815</v>
      </c>
      <c r="B222" s="411" t="s">
        <v>5</v>
      </c>
      <c r="C222" s="3"/>
      <c r="D222" s="3"/>
      <c r="E222" s="3"/>
      <c r="F222" s="3"/>
      <c r="G222" s="3"/>
      <c r="H222" s="3"/>
      <c r="I222" s="3">
        <v>846</v>
      </c>
      <c r="J222" s="3"/>
      <c r="K222" s="3">
        <v>354</v>
      </c>
      <c r="L222" s="3"/>
      <c r="M222" s="3"/>
      <c r="N222" s="3"/>
      <c r="O222" s="3"/>
      <c r="P222" s="3"/>
      <c r="Q222" s="3">
        <v>510</v>
      </c>
      <c r="R222" s="3"/>
      <c r="S222" s="3">
        <v>7.5</v>
      </c>
      <c r="T222" s="3"/>
      <c r="U222" s="3">
        <v>241.5</v>
      </c>
      <c r="V222" s="3"/>
      <c r="W222" s="3"/>
      <c r="X222" s="3"/>
      <c r="Y222" s="3"/>
      <c r="Z222" s="3"/>
      <c r="AA222" s="3"/>
      <c r="AB222" s="3">
        <v>39</v>
      </c>
      <c r="AC222" s="3"/>
      <c r="AD222" s="3"/>
      <c r="AE222" s="3"/>
      <c r="AF222" s="3">
        <v>177</v>
      </c>
      <c r="AG222" s="3"/>
      <c r="AH222" s="3"/>
      <c r="AI222" s="3"/>
      <c r="AJ222" s="3"/>
      <c r="AK222" s="3"/>
      <c r="AL222" s="3">
        <v>76.5</v>
      </c>
      <c r="AM222" s="3"/>
      <c r="AN222" s="3"/>
      <c r="AO222" s="3"/>
      <c r="AP222" s="3">
        <v>223.5</v>
      </c>
      <c r="AQ222" s="3"/>
      <c r="AR222" s="3"/>
      <c r="AS222" s="3"/>
      <c r="AT222" s="11">
        <f t="shared" si="60"/>
        <v>2475</v>
      </c>
      <c r="AU222" s="3">
        <v>2475</v>
      </c>
    </row>
    <row r="223" spans="1:57" ht="18.75">
      <c r="A223" s="8">
        <v>11816</v>
      </c>
      <c r="B223" s="411" t="s">
        <v>6</v>
      </c>
      <c r="C223" s="3"/>
      <c r="D223" s="3"/>
      <c r="E223" s="3"/>
      <c r="F223" s="3"/>
      <c r="G223" s="3"/>
      <c r="H223" s="3">
        <v>28.55</v>
      </c>
      <c r="I223" s="3"/>
      <c r="J223" s="3"/>
      <c r="K223" s="3"/>
      <c r="L223" s="3"/>
      <c r="M223" s="3"/>
      <c r="N223" s="3"/>
      <c r="O223" s="3"/>
      <c r="P223" s="3"/>
      <c r="Q223" s="3"/>
      <c r="R223" s="3">
        <v>11.42</v>
      </c>
      <c r="S223" s="3"/>
      <c r="T223" s="3"/>
      <c r="U223" s="3"/>
      <c r="V223" s="3"/>
      <c r="W223" s="3"/>
      <c r="X223" s="3">
        <v>182.72</v>
      </c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11">
        <f t="shared" si="60"/>
        <v>222.69</v>
      </c>
      <c r="AU223" s="3">
        <v>222.69</v>
      </c>
    </row>
    <row r="224" spans="1:57" ht="18.75">
      <c r="A224" s="8">
        <v>11817</v>
      </c>
      <c r="B224" s="411" t="s">
        <v>7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11">
        <f t="shared" si="60"/>
        <v>0</v>
      </c>
      <c r="AU224" s="3">
        <v>0</v>
      </c>
    </row>
    <row r="225" spans="1:47" ht="18.75">
      <c r="A225" s="8">
        <v>11818</v>
      </c>
      <c r="B225" s="411" t="s">
        <v>8</v>
      </c>
      <c r="C225" s="3"/>
      <c r="D225" s="3"/>
      <c r="E225" s="3">
        <v>13.72</v>
      </c>
      <c r="F225" s="3"/>
      <c r="G225" s="3"/>
      <c r="H225" s="3"/>
      <c r="I225" s="3">
        <v>6.86</v>
      </c>
      <c r="J225" s="3"/>
      <c r="K225" s="3">
        <v>3.43</v>
      </c>
      <c r="L225" s="3"/>
      <c r="M225" s="3">
        <v>6.86</v>
      </c>
      <c r="N225" s="3"/>
      <c r="O225" s="3">
        <v>58.31</v>
      </c>
      <c r="P225" s="3"/>
      <c r="Q225" s="3">
        <v>27.44</v>
      </c>
      <c r="R225" s="3"/>
      <c r="S225" s="3">
        <v>37.729999999999997</v>
      </c>
      <c r="T225" s="3"/>
      <c r="U225" s="3">
        <v>20.58</v>
      </c>
      <c r="V225" s="3"/>
      <c r="W225" s="3">
        <v>10.29</v>
      </c>
      <c r="X225" s="3"/>
      <c r="Y225" s="3"/>
      <c r="Z225" s="3">
        <v>3.43</v>
      </c>
      <c r="AA225" s="3"/>
      <c r="AB225" s="3"/>
      <c r="AC225" s="3"/>
      <c r="AD225" s="3">
        <v>3.43</v>
      </c>
      <c r="AE225" s="3"/>
      <c r="AF225" s="3">
        <v>6.86</v>
      </c>
      <c r="AG225" s="3"/>
      <c r="AH225" s="3"/>
      <c r="AI225" s="3"/>
      <c r="AJ225" s="3">
        <v>10.29</v>
      </c>
      <c r="AK225" s="3"/>
      <c r="AL225" s="3">
        <v>3.43</v>
      </c>
      <c r="AM225" s="3"/>
      <c r="AN225" s="3">
        <v>17.149999999999999</v>
      </c>
      <c r="AO225" s="3"/>
      <c r="AP225" s="3">
        <v>3.43</v>
      </c>
      <c r="AQ225" s="3"/>
      <c r="AR225" s="3"/>
      <c r="AS225" s="3">
        <v>6.86</v>
      </c>
      <c r="AT225" s="11">
        <f t="shared" si="60"/>
        <v>240.10000000000005</v>
      </c>
      <c r="AU225" s="3">
        <v>240.1</v>
      </c>
    </row>
    <row r="226" spans="1:47" ht="18.75">
      <c r="A226" s="8">
        <v>11899</v>
      </c>
      <c r="B226" s="411" t="s">
        <v>9</v>
      </c>
      <c r="C226" s="3">
        <v>1.06</v>
      </c>
      <c r="D226" s="3"/>
      <c r="E226" s="3">
        <v>2.15</v>
      </c>
      <c r="F226" s="3"/>
      <c r="G226" s="3">
        <v>0.55000000000000004</v>
      </c>
      <c r="H226" s="3"/>
      <c r="I226" s="3">
        <v>0.5</v>
      </c>
      <c r="J226" s="3"/>
      <c r="K226" s="3">
        <v>1.43</v>
      </c>
      <c r="L226" s="3"/>
      <c r="M226" s="3">
        <v>0.8</v>
      </c>
      <c r="N226" s="3"/>
      <c r="O226" s="3">
        <v>1.05</v>
      </c>
      <c r="P226" s="3"/>
      <c r="Q226" s="3">
        <v>0.57999999999999996</v>
      </c>
      <c r="R226" s="3"/>
      <c r="S226" s="3">
        <v>0.11</v>
      </c>
      <c r="T226" s="3"/>
      <c r="U226" s="3">
        <v>1.1599999999999999</v>
      </c>
      <c r="V226" s="3"/>
      <c r="W226" s="3">
        <v>0.66</v>
      </c>
      <c r="X226" s="3"/>
      <c r="Y226" s="3"/>
      <c r="Z226" s="3">
        <v>1.43</v>
      </c>
      <c r="AA226" s="3"/>
      <c r="AB226" s="3">
        <v>1.32</v>
      </c>
      <c r="AC226" s="3"/>
      <c r="AD226" s="3">
        <v>1.1599999999999999</v>
      </c>
      <c r="AE226" s="3"/>
      <c r="AF226" s="3">
        <v>0.11</v>
      </c>
      <c r="AG226" s="3"/>
      <c r="AH226" s="3">
        <v>1.05</v>
      </c>
      <c r="AI226" s="3"/>
      <c r="AJ226" s="3">
        <v>0.9</v>
      </c>
      <c r="AK226" s="3"/>
      <c r="AL226" s="3">
        <v>0.11</v>
      </c>
      <c r="AM226" s="3"/>
      <c r="AN226" s="3">
        <v>1.7</v>
      </c>
      <c r="AO226" s="3"/>
      <c r="AP226" s="3">
        <v>0.64</v>
      </c>
      <c r="AQ226" s="3"/>
      <c r="AR226" s="3"/>
      <c r="AS226" s="3">
        <v>0.22</v>
      </c>
      <c r="AT226" s="11">
        <f t="shared" si="60"/>
        <v>18.689999999999998</v>
      </c>
      <c r="AU226" s="3">
        <v>18.690000000000001</v>
      </c>
    </row>
    <row r="227" spans="1:47" ht="36.75">
      <c r="A227" s="8">
        <v>12105</v>
      </c>
      <c r="B227" s="412" t="s">
        <v>10</v>
      </c>
      <c r="C227" s="3">
        <v>166.13</v>
      </c>
      <c r="D227" s="3"/>
      <c r="E227" s="3">
        <v>165.72</v>
      </c>
      <c r="F227" s="3"/>
      <c r="G227" s="3">
        <v>147.88</v>
      </c>
      <c r="H227" s="3"/>
      <c r="I227" s="3">
        <v>156.08000000000001</v>
      </c>
      <c r="J227" s="3"/>
      <c r="K227" s="3">
        <v>218.8</v>
      </c>
      <c r="L227" s="3"/>
      <c r="M227" s="3">
        <v>113.58</v>
      </c>
      <c r="N227" s="3"/>
      <c r="O227" s="3">
        <v>142.86000000000001</v>
      </c>
      <c r="P227" s="3"/>
      <c r="Q227" s="3">
        <v>125</v>
      </c>
      <c r="R227" s="3"/>
      <c r="S227" s="3">
        <v>273.3</v>
      </c>
      <c r="T227" s="3"/>
      <c r="U227" s="3">
        <v>155.36000000000001</v>
      </c>
      <c r="V227" s="3"/>
      <c r="W227" s="3">
        <v>80.36</v>
      </c>
      <c r="X227" s="3"/>
      <c r="Y227" s="3"/>
      <c r="Z227" s="3">
        <v>162.16</v>
      </c>
      <c r="AA227" s="3"/>
      <c r="AB227" s="3">
        <v>181.08</v>
      </c>
      <c r="AC227" s="3"/>
      <c r="AD227" s="3">
        <v>208.58</v>
      </c>
      <c r="AE227" s="3"/>
      <c r="AF227" s="3">
        <v>166.08</v>
      </c>
      <c r="AG227" s="3"/>
      <c r="AH227" s="3">
        <v>106.57</v>
      </c>
      <c r="AI227" s="3"/>
      <c r="AJ227" s="3">
        <v>121.3</v>
      </c>
      <c r="AK227" s="3"/>
      <c r="AL227" s="3">
        <v>111.08</v>
      </c>
      <c r="AM227" s="3"/>
      <c r="AN227" s="3">
        <v>152.86000000000001</v>
      </c>
      <c r="AO227" s="3"/>
      <c r="AP227" s="3">
        <v>135.36000000000001</v>
      </c>
      <c r="AQ227" s="3"/>
      <c r="AR227" s="3"/>
      <c r="AS227" s="3">
        <v>115.72</v>
      </c>
      <c r="AT227" s="11">
        <f t="shared" si="60"/>
        <v>3205.86</v>
      </c>
      <c r="AU227" s="3">
        <v>3205.86</v>
      </c>
    </row>
    <row r="228" spans="1:47" ht="36.75">
      <c r="A228" s="8">
        <v>12106</v>
      </c>
      <c r="B228" s="412" t="s">
        <v>11</v>
      </c>
      <c r="C228" s="3">
        <v>1.9</v>
      </c>
      <c r="D228" s="3"/>
      <c r="E228" s="3">
        <v>0.95</v>
      </c>
      <c r="F228" s="3"/>
      <c r="G228" s="3">
        <v>1.9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>
        <v>0.95</v>
      </c>
      <c r="V228" s="3"/>
      <c r="W228" s="3"/>
      <c r="X228" s="3"/>
      <c r="Y228" s="3"/>
      <c r="Z228" s="3"/>
      <c r="AA228" s="3"/>
      <c r="AB228" s="3">
        <v>0.95</v>
      </c>
      <c r="AC228" s="3"/>
      <c r="AD228" s="3"/>
      <c r="AE228" s="3"/>
      <c r="AF228" s="3">
        <v>0.95</v>
      </c>
      <c r="AG228" s="3"/>
      <c r="AH228" s="3">
        <v>0.95</v>
      </c>
      <c r="AI228" s="3"/>
      <c r="AJ228" s="3"/>
      <c r="AK228" s="3"/>
      <c r="AL228" s="3"/>
      <c r="AM228" s="3"/>
      <c r="AN228" s="3">
        <v>0.95</v>
      </c>
      <c r="AO228" s="3"/>
      <c r="AP228" s="3"/>
      <c r="AQ228" s="3"/>
      <c r="AR228" s="3"/>
      <c r="AS228" s="3"/>
      <c r="AT228" s="11">
        <f t="shared" si="60"/>
        <v>9.5</v>
      </c>
      <c r="AU228" s="3">
        <v>9.5</v>
      </c>
    </row>
    <row r="229" spans="1:47" ht="18.75">
      <c r="A229" s="8">
        <v>12107</v>
      </c>
      <c r="B229" s="411" t="s">
        <v>12</v>
      </c>
      <c r="C229" s="3"/>
      <c r="D229" s="3"/>
      <c r="E229" s="3"/>
      <c r="F229" s="3"/>
      <c r="G229" s="3"/>
      <c r="H229" s="3"/>
      <c r="I229" s="3">
        <v>1777</v>
      </c>
      <c r="J229" s="3"/>
      <c r="K229" s="3">
        <v>706</v>
      </c>
      <c r="L229" s="3"/>
      <c r="M229" s="3"/>
      <c r="N229" s="3"/>
      <c r="O229" s="3"/>
      <c r="P229" s="3"/>
      <c r="Q229" s="3">
        <v>797</v>
      </c>
      <c r="R229" s="3"/>
      <c r="S229" s="3">
        <v>113.5</v>
      </c>
      <c r="T229" s="3"/>
      <c r="U229" s="3">
        <v>731</v>
      </c>
      <c r="V229" s="3"/>
      <c r="W229" s="3"/>
      <c r="X229" s="3"/>
      <c r="Y229" s="3"/>
      <c r="Z229" s="3"/>
      <c r="AA229" s="3"/>
      <c r="AB229" s="3">
        <v>168.5</v>
      </c>
      <c r="AC229" s="3"/>
      <c r="AD229" s="3"/>
      <c r="AE229" s="3"/>
      <c r="AF229" s="3">
        <v>1059</v>
      </c>
      <c r="AG229" s="3"/>
      <c r="AH229" s="3"/>
      <c r="AI229" s="3"/>
      <c r="AJ229" s="3"/>
      <c r="AK229" s="3"/>
      <c r="AL229" s="3">
        <v>241</v>
      </c>
      <c r="AM229" s="3"/>
      <c r="AN229" s="3"/>
      <c r="AO229" s="3"/>
      <c r="AP229" s="3">
        <v>675</v>
      </c>
      <c r="AQ229" s="3"/>
      <c r="AR229" s="3"/>
      <c r="AS229" s="3"/>
      <c r="AT229" s="11">
        <f t="shared" si="60"/>
        <v>6268</v>
      </c>
      <c r="AU229" s="3">
        <v>6268</v>
      </c>
    </row>
    <row r="230" spans="1:47" ht="18.75">
      <c r="A230" s="8">
        <v>12108</v>
      </c>
      <c r="B230" s="411" t="s">
        <v>13</v>
      </c>
      <c r="C230" s="3"/>
      <c r="D230" s="3">
        <v>30.57</v>
      </c>
      <c r="E230" s="3"/>
      <c r="F230" s="3">
        <v>72.5</v>
      </c>
      <c r="G230" s="3"/>
      <c r="H230" s="3">
        <v>3.47</v>
      </c>
      <c r="I230" s="3"/>
      <c r="J230" s="3">
        <v>23</v>
      </c>
      <c r="K230" s="3"/>
      <c r="L230" s="3">
        <v>110.68</v>
      </c>
      <c r="M230" s="3"/>
      <c r="N230" s="3">
        <v>70.569999999999993</v>
      </c>
      <c r="O230" s="3"/>
      <c r="P230" s="3">
        <v>57.9</v>
      </c>
      <c r="Q230" s="3"/>
      <c r="R230" s="3">
        <v>107.73</v>
      </c>
      <c r="S230" s="3"/>
      <c r="T230" s="3">
        <v>172.19</v>
      </c>
      <c r="U230" s="3"/>
      <c r="V230" s="3">
        <v>60.87</v>
      </c>
      <c r="W230" s="3"/>
      <c r="X230" s="3">
        <v>82.26</v>
      </c>
      <c r="Y230" s="3"/>
      <c r="Z230" s="3"/>
      <c r="AA230" s="3">
        <v>53.16</v>
      </c>
      <c r="AB230" s="3"/>
      <c r="AC230" s="3">
        <v>28.91</v>
      </c>
      <c r="AD230" s="3"/>
      <c r="AE230" s="3">
        <v>43.42</v>
      </c>
      <c r="AF230" s="3"/>
      <c r="AG230" s="3">
        <v>46.28</v>
      </c>
      <c r="AH230" s="3"/>
      <c r="AI230" s="3">
        <v>33.82</v>
      </c>
      <c r="AJ230" s="3"/>
      <c r="AK230" s="3">
        <v>36.700000000000003</v>
      </c>
      <c r="AL230" s="3"/>
      <c r="AM230" s="3">
        <v>6.71</v>
      </c>
      <c r="AN230" s="3"/>
      <c r="AO230" s="3">
        <v>29.97</v>
      </c>
      <c r="AP230" s="3"/>
      <c r="AQ230" s="3">
        <v>30.49</v>
      </c>
      <c r="AR230" s="3">
        <v>17.43</v>
      </c>
      <c r="AS230" s="3"/>
      <c r="AT230" s="11">
        <f t="shared" si="60"/>
        <v>1118.6299999999999</v>
      </c>
      <c r="AU230" s="3">
        <v>1118.6300000000001</v>
      </c>
    </row>
    <row r="231" spans="1:47" ht="18.75">
      <c r="A231" s="8">
        <v>12109</v>
      </c>
      <c r="B231" s="411" t="s">
        <v>14</v>
      </c>
      <c r="C231" s="3"/>
      <c r="D231" s="3">
        <v>24.45</v>
      </c>
      <c r="E231" s="3"/>
      <c r="F231" s="3">
        <v>81.349999999999994</v>
      </c>
      <c r="G231" s="3"/>
      <c r="H231" s="3">
        <v>3.06</v>
      </c>
      <c r="I231" s="3"/>
      <c r="J231" s="3">
        <v>25.49</v>
      </c>
      <c r="K231" s="3"/>
      <c r="L231" s="3">
        <v>85.43</v>
      </c>
      <c r="M231" s="3"/>
      <c r="N231" s="3">
        <v>63.73</v>
      </c>
      <c r="O231" s="3"/>
      <c r="P231" s="3">
        <v>64.25</v>
      </c>
      <c r="Q231" s="3"/>
      <c r="R231" s="3">
        <v>97.17</v>
      </c>
      <c r="S231" s="3"/>
      <c r="T231" s="3">
        <v>150.37</v>
      </c>
      <c r="U231" s="3"/>
      <c r="V231" s="3">
        <v>55.77</v>
      </c>
      <c r="W231" s="3"/>
      <c r="X231" s="3">
        <v>93</v>
      </c>
      <c r="Y231" s="3"/>
      <c r="Z231" s="3"/>
      <c r="AA231" s="3">
        <v>52.1</v>
      </c>
      <c r="AB231" s="3"/>
      <c r="AC231" s="3">
        <v>25.08</v>
      </c>
      <c r="AD231" s="3"/>
      <c r="AE231" s="3">
        <v>33.67</v>
      </c>
      <c r="AF231" s="3"/>
      <c r="AG231" s="3">
        <v>41.39</v>
      </c>
      <c r="AH231" s="3"/>
      <c r="AI231" s="3">
        <v>32.9</v>
      </c>
      <c r="AJ231" s="3"/>
      <c r="AK231" s="3">
        <v>29.05</v>
      </c>
      <c r="AL231" s="3"/>
      <c r="AM231" s="3">
        <v>6.86</v>
      </c>
      <c r="AN231" s="3"/>
      <c r="AO231" s="3">
        <v>25.94</v>
      </c>
      <c r="AP231" s="3"/>
      <c r="AQ231" s="3">
        <v>29.49</v>
      </c>
      <c r="AR231" s="3">
        <v>17.559999999999999</v>
      </c>
      <c r="AS231" s="3"/>
      <c r="AT231" s="11">
        <f t="shared" si="60"/>
        <v>1038.1099999999999</v>
      </c>
      <c r="AU231" s="3">
        <v>1038.1099999999999</v>
      </c>
    </row>
    <row r="232" spans="1:47" ht="18.75">
      <c r="A232" s="8">
        <v>12110</v>
      </c>
      <c r="B232" s="411" t="s">
        <v>15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11">
        <f t="shared" si="60"/>
        <v>0</v>
      </c>
      <c r="AU232" s="3">
        <v>0</v>
      </c>
    </row>
    <row r="233" spans="1:47" ht="18.75">
      <c r="A233" s="8">
        <v>12111</v>
      </c>
      <c r="B233" s="411" t="s">
        <v>16</v>
      </c>
      <c r="C233" s="3">
        <v>26</v>
      </c>
      <c r="D233" s="3"/>
      <c r="E233" s="3">
        <v>14</v>
      </c>
      <c r="F233" s="3"/>
      <c r="G233" s="3">
        <v>24</v>
      </c>
      <c r="H233" s="3"/>
      <c r="I233" s="3">
        <v>42</v>
      </c>
      <c r="J233" s="3"/>
      <c r="K233" s="3">
        <v>44</v>
      </c>
      <c r="L233" s="3"/>
      <c r="M233" s="3">
        <v>20</v>
      </c>
      <c r="N233" s="3"/>
      <c r="O233" s="3">
        <v>12</v>
      </c>
      <c r="P233" s="3"/>
      <c r="Q233" s="3">
        <v>10</v>
      </c>
      <c r="R233" s="3"/>
      <c r="S233" s="3">
        <v>14</v>
      </c>
      <c r="T233" s="3"/>
      <c r="U233" s="3">
        <v>31</v>
      </c>
      <c r="V233" s="3"/>
      <c r="W233" s="3">
        <v>14</v>
      </c>
      <c r="X233" s="3"/>
      <c r="Y233" s="3"/>
      <c r="Z233" s="3">
        <v>14</v>
      </c>
      <c r="AA233" s="3"/>
      <c r="AB233" s="3"/>
      <c r="AC233" s="3"/>
      <c r="AD233" s="3">
        <v>44</v>
      </c>
      <c r="AE233" s="3"/>
      <c r="AF233" s="3">
        <v>70</v>
      </c>
      <c r="AG233" s="3"/>
      <c r="AH233" s="3">
        <v>44</v>
      </c>
      <c r="AI233" s="3"/>
      <c r="AJ233" s="3">
        <v>28</v>
      </c>
      <c r="AK233" s="3"/>
      <c r="AL233" s="3">
        <v>71.25</v>
      </c>
      <c r="AM233" s="3"/>
      <c r="AN233" s="3">
        <v>78.84</v>
      </c>
      <c r="AO233" s="3"/>
      <c r="AP233" s="3">
        <v>18</v>
      </c>
      <c r="AQ233" s="3"/>
      <c r="AR233" s="3"/>
      <c r="AS233" s="3">
        <v>36</v>
      </c>
      <c r="AT233" s="11">
        <f t="shared" si="60"/>
        <v>655.09</v>
      </c>
      <c r="AU233" s="3">
        <v>655.09</v>
      </c>
    </row>
    <row r="234" spans="1:47" ht="18.75">
      <c r="A234" s="8">
        <v>12112</v>
      </c>
      <c r="B234" s="411" t="s">
        <v>17</v>
      </c>
      <c r="C234" s="3"/>
      <c r="D234" s="3">
        <v>2.5</v>
      </c>
      <c r="E234" s="3"/>
      <c r="F234" s="3"/>
      <c r="G234" s="3"/>
      <c r="H234" s="3"/>
      <c r="I234" s="3">
        <v>3</v>
      </c>
      <c r="J234" s="3"/>
      <c r="K234" s="3">
        <v>3</v>
      </c>
      <c r="L234" s="3"/>
      <c r="M234" s="3"/>
      <c r="N234" s="3">
        <v>7.5</v>
      </c>
      <c r="O234" s="3"/>
      <c r="P234" s="3">
        <v>12.5</v>
      </c>
      <c r="Q234" s="3"/>
      <c r="R234" s="3">
        <v>5</v>
      </c>
      <c r="S234" s="3">
        <v>9.75</v>
      </c>
      <c r="T234" s="3"/>
      <c r="U234" s="3">
        <v>39</v>
      </c>
      <c r="V234" s="3">
        <v>7.5</v>
      </c>
      <c r="W234" s="3"/>
      <c r="X234" s="3">
        <v>15</v>
      </c>
      <c r="Y234" s="3"/>
      <c r="Z234" s="3"/>
      <c r="AA234" s="3">
        <v>5</v>
      </c>
      <c r="AB234" s="3">
        <v>81.25</v>
      </c>
      <c r="AC234" s="3">
        <v>7.5</v>
      </c>
      <c r="AD234" s="3"/>
      <c r="AE234" s="3">
        <v>12.5</v>
      </c>
      <c r="AF234" s="3"/>
      <c r="AG234" s="3">
        <v>12.5</v>
      </c>
      <c r="AH234" s="3"/>
      <c r="AI234" s="3">
        <v>2.5</v>
      </c>
      <c r="AJ234" s="3"/>
      <c r="AK234" s="3">
        <v>2.5</v>
      </c>
      <c r="AL234" s="3"/>
      <c r="AM234" s="3"/>
      <c r="AN234" s="3"/>
      <c r="AO234" s="3">
        <v>2.5</v>
      </c>
      <c r="AP234" s="3"/>
      <c r="AQ234" s="3">
        <v>5</v>
      </c>
      <c r="AR234" s="3"/>
      <c r="AS234" s="3"/>
      <c r="AT234" s="11">
        <f t="shared" si="60"/>
        <v>236</v>
      </c>
      <c r="AU234" s="3">
        <v>236</v>
      </c>
    </row>
    <row r="235" spans="1:47" ht="18.75">
      <c r="A235" s="8">
        <v>12113</v>
      </c>
      <c r="B235" s="411" t="s">
        <v>18</v>
      </c>
      <c r="C235" s="3"/>
      <c r="D235" s="3"/>
      <c r="E235" s="3"/>
      <c r="F235" s="3"/>
      <c r="G235" s="3"/>
      <c r="H235" s="3"/>
      <c r="I235" s="3">
        <v>553</v>
      </c>
      <c r="J235" s="3"/>
      <c r="K235" s="3">
        <v>205</v>
      </c>
      <c r="L235" s="3"/>
      <c r="M235" s="3"/>
      <c r="N235" s="3"/>
      <c r="O235" s="3"/>
      <c r="P235" s="3">
        <v>10</v>
      </c>
      <c r="Q235" s="3">
        <v>215</v>
      </c>
      <c r="R235" s="3">
        <v>5</v>
      </c>
      <c r="S235" s="3">
        <v>40</v>
      </c>
      <c r="T235" s="3">
        <v>25</v>
      </c>
      <c r="U235" s="3">
        <v>199</v>
      </c>
      <c r="V235" s="3"/>
      <c r="W235" s="3"/>
      <c r="X235" s="3"/>
      <c r="Y235" s="3"/>
      <c r="Z235" s="3"/>
      <c r="AA235" s="3">
        <v>15</v>
      </c>
      <c r="AB235" s="3">
        <v>49</v>
      </c>
      <c r="AC235" s="3"/>
      <c r="AD235" s="3"/>
      <c r="AE235" s="3"/>
      <c r="AF235" s="3">
        <v>207</v>
      </c>
      <c r="AG235" s="3"/>
      <c r="AH235" s="3"/>
      <c r="AI235" s="3"/>
      <c r="AJ235" s="3"/>
      <c r="AK235" s="3"/>
      <c r="AL235" s="3">
        <v>71</v>
      </c>
      <c r="AM235" s="3"/>
      <c r="AN235" s="3"/>
      <c r="AO235" s="3"/>
      <c r="AP235" s="3">
        <v>200</v>
      </c>
      <c r="AQ235" s="3"/>
      <c r="AR235" s="3"/>
      <c r="AS235" s="3"/>
      <c r="AT235" s="11">
        <f t="shared" si="60"/>
        <v>1794</v>
      </c>
      <c r="AU235" s="3">
        <v>1794</v>
      </c>
    </row>
    <row r="236" spans="1:47" ht="18.75">
      <c r="A236" s="8">
        <v>12114</v>
      </c>
      <c r="B236" s="411" t="s">
        <v>19</v>
      </c>
      <c r="C236" s="3">
        <v>10.65</v>
      </c>
      <c r="D236" s="3">
        <v>23.97</v>
      </c>
      <c r="E236" s="3">
        <v>10.65</v>
      </c>
      <c r="F236" s="3">
        <v>33.39</v>
      </c>
      <c r="G236" s="3">
        <v>9.5299999999999994</v>
      </c>
      <c r="H236" s="3">
        <v>35.29</v>
      </c>
      <c r="I236" s="3">
        <v>18.37</v>
      </c>
      <c r="J236" s="3">
        <v>9.07</v>
      </c>
      <c r="K236" s="3">
        <v>15.44</v>
      </c>
      <c r="L236" s="3">
        <v>14.85</v>
      </c>
      <c r="M236" s="3">
        <v>7.18</v>
      </c>
      <c r="N236" s="3">
        <v>32.72</v>
      </c>
      <c r="O236" s="3">
        <v>9.18</v>
      </c>
      <c r="P236" s="3">
        <v>25.21</v>
      </c>
      <c r="Q236" s="3">
        <v>13.7</v>
      </c>
      <c r="R236" s="3">
        <v>80.73</v>
      </c>
      <c r="S236" s="3">
        <v>18.12</v>
      </c>
      <c r="T236" s="3">
        <v>40.630000000000003</v>
      </c>
      <c r="U236" s="3">
        <v>10.99</v>
      </c>
      <c r="V236" s="3">
        <v>18.7</v>
      </c>
      <c r="W236" s="3">
        <v>42.67</v>
      </c>
      <c r="X236" s="3">
        <v>33.869999999999997</v>
      </c>
      <c r="Y236" s="3"/>
      <c r="Z236" s="3">
        <v>9.73</v>
      </c>
      <c r="AA236" s="3">
        <v>455.84</v>
      </c>
      <c r="AB236" s="3">
        <v>14.66</v>
      </c>
      <c r="AC236" s="3">
        <v>11.55</v>
      </c>
      <c r="AD236" s="3">
        <v>14.21</v>
      </c>
      <c r="AE236" s="3">
        <v>24.34</v>
      </c>
      <c r="AF236" s="3">
        <v>13.12</v>
      </c>
      <c r="AG236" s="3">
        <v>600.11</v>
      </c>
      <c r="AH236" s="3">
        <v>19</v>
      </c>
      <c r="AI236" s="3">
        <v>11.92</v>
      </c>
      <c r="AJ236" s="3">
        <v>10.69</v>
      </c>
      <c r="AK236" s="3">
        <v>5.74</v>
      </c>
      <c r="AL236" s="3">
        <v>9.57</v>
      </c>
      <c r="AM236" s="3">
        <v>7.58</v>
      </c>
      <c r="AN236" s="3">
        <v>11.25</v>
      </c>
      <c r="AO236" s="3">
        <v>14.67</v>
      </c>
      <c r="AP236" s="3">
        <v>8.2200000000000006</v>
      </c>
      <c r="AQ236" s="3">
        <v>210.76</v>
      </c>
      <c r="AR236" s="3">
        <v>16.95</v>
      </c>
      <c r="AS236" s="3">
        <v>6.85</v>
      </c>
      <c r="AT236" s="11">
        <f t="shared" si="60"/>
        <v>1991.6699999999998</v>
      </c>
      <c r="AU236" s="3">
        <v>1991.67</v>
      </c>
    </row>
    <row r="237" spans="1:47" ht="18.75">
      <c r="A237" s="8">
        <v>12115</v>
      </c>
      <c r="B237" s="411" t="s">
        <v>35</v>
      </c>
      <c r="C237" s="3">
        <v>582.74</v>
      </c>
      <c r="D237" s="3">
        <v>285.72000000000003</v>
      </c>
      <c r="E237" s="3"/>
      <c r="F237" s="3">
        <v>142.86000000000001</v>
      </c>
      <c r="G237" s="3">
        <v>195.75</v>
      </c>
      <c r="H237" s="3">
        <v>666.68</v>
      </c>
      <c r="I237" s="3"/>
      <c r="J237" s="3">
        <v>95.24</v>
      </c>
      <c r="K237" s="3"/>
      <c r="L237" s="3"/>
      <c r="M237" s="3">
        <v>399</v>
      </c>
      <c r="N237" s="3">
        <v>285.72000000000003</v>
      </c>
      <c r="O237" s="3">
        <v>176.5</v>
      </c>
      <c r="P237" s="3">
        <v>142.86000000000001</v>
      </c>
      <c r="Q237" s="3"/>
      <c r="R237" s="3">
        <v>142.86000000000001</v>
      </c>
      <c r="S237" s="3">
        <v>332.75</v>
      </c>
      <c r="T237" s="3">
        <v>95.24</v>
      </c>
      <c r="U237" s="3">
        <v>92</v>
      </c>
      <c r="V237" s="3"/>
      <c r="W237" s="3">
        <v>84.25</v>
      </c>
      <c r="X237" s="3">
        <v>95.24</v>
      </c>
      <c r="Y237" s="3"/>
      <c r="Z237" s="3">
        <v>91</v>
      </c>
      <c r="AA237" s="3">
        <v>190.48</v>
      </c>
      <c r="AB237" s="3">
        <v>78.5</v>
      </c>
      <c r="AC237" s="3">
        <v>95.24</v>
      </c>
      <c r="AD237" s="3"/>
      <c r="AE237" s="3">
        <v>285.72000000000003</v>
      </c>
      <c r="AF237" s="3">
        <v>304</v>
      </c>
      <c r="AG237" s="3"/>
      <c r="AH237" s="3"/>
      <c r="AI237" s="3">
        <v>142.86000000000001</v>
      </c>
      <c r="AJ237" s="3">
        <v>101</v>
      </c>
      <c r="AK237" s="3"/>
      <c r="AL237" s="3">
        <v>78</v>
      </c>
      <c r="AM237" s="3">
        <v>95.24</v>
      </c>
      <c r="AN237" s="3">
        <v>237.75</v>
      </c>
      <c r="AO237" s="3">
        <v>95.24</v>
      </c>
      <c r="AP237" s="3">
        <v>91.5</v>
      </c>
      <c r="AQ237" s="3"/>
      <c r="AR237" s="3">
        <v>285.72000000000003</v>
      </c>
      <c r="AS237" s="3">
        <v>83.25</v>
      </c>
      <c r="AT237" s="11">
        <f t="shared" si="60"/>
        <v>6070.9099999999989</v>
      </c>
      <c r="AU237" s="3">
        <v>6070.91</v>
      </c>
    </row>
    <row r="238" spans="1:47" ht="18.75">
      <c r="A238" s="8">
        <v>12117</v>
      </c>
      <c r="B238" s="411" t="s">
        <v>20</v>
      </c>
      <c r="C238" s="3"/>
      <c r="D238" s="3">
        <v>13.36</v>
      </c>
      <c r="E238" s="3"/>
      <c r="F238" s="3">
        <v>18.45</v>
      </c>
      <c r="G238" s="3"/>
      <c r="H238" s="3">
        <v>1.17</v>
      </c>
      <c r="I238" s="3"/>
      <c r="J238" s="3">
        <v>7.34</v>
      </c>
      <c r="K238" s="3"/>
      <c r="L238" s="3">
        <v>62.8</v>
      </c>
      <c r="M238" s="3"/>
      <c r="N238" s="3">
        <v>19.71</v>
      </c>
      <c r="O238" s="3"/>
      <c r="P238" s="3">
        <v>23.63</v>
      </c>
      <c r="Q238" s="3"/>
      <c r="R238" s="3">
        <v>25.13</v>
      </c>
      <c r="S238" s="3"/>
      <c r="T238" s="3">
        <v>59.91</v>
      </c>
      <c r="U238" s="3"/>
      <c r="V238" s="3">
        <v>13.19</v>
      </c>
      <c r="W238" s="3"/>
      <c r="X238" s="3">
        <v>22.88</v>
      </c>
      <c r="Y238" s="3"/>
      <c r="Z238" s="3"/>
      <c r="AA238" s="3">
        <v>16.43</v>
      </c>
      <c r="AB238" s="3"/>
      <c r="AC238" s="3">
        <v>9.44</v>
      </c>
      <c r="AD238" s="3"/>
      <c r="AE238" s="3">
        <v>19.829999999999998</v>
      </c>
      <c r="AF238" s="3"/>
      <c r="AG238" s="3">
        <v>17.93</v>
      </c>
      <c r="AH238" s="3"/>
      <c r="AI238" s="3">
        <v>14.4</v>
      </c>
      <c r="AJ238" s="3"/>
      <c r="AK238" s="3">
        <v>12.91</v>
      </c>
      <c r="AL238" s="3"/>
      <c r="AM238" s="3">
        <v>0.62</v>
      </c>
      <c r="AN238" s="3"/>
      <c r="AO238" s="3">
        <v>10.54</v>
      </c>
      <c r="AP238" s="3"/>
      <c r="AQ238" s="3">
        <v>7.99</v>
      </c>
      <c r="AR238" s="3">
        <v>5.32</v>
      </c>
      <c r="AS238" s="3"/>
      <c r="AT238" s="11">
        <f t="shared" si="60"/>
        <v>382.98</v>
      </c>
      <c r="AU238" s="3">
        <v>382.98</v>
      </c>
    </row>
    <row r="239" spans="1:47" ht="18.75">
      <c r="A239" s="8">
        <v>12118</v>
      </c>
      <c r="B239" s="411" t="s">
        <v>21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>
        <v>750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>
        <v>6150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>
        <v>2760</v>
      </c>
      <c r="AR239" s="3"/>
      <c r="AS239" s="3"/>
      <c r="AT239" s="11">
        <f t="shared" si="60"/>
        <v>9660</v>
      </c>
      <c r="AU239" s="3">
        <v>9660</v>
      </c>
    </row>
    <row r="240" spans="1:47" ht="18.75">
      <c r="A240" s="8">
        <v>12119</v>
      </c>
      <c r="B240" s="411" t="s">
        <v>64</v>
      </c>
      <c r="C240" s="3">
        <v>2</v>
      </c>
      <c r="D240" s="3"/>
      <c r="E240" s="3">
        <v>17</v>
      </c>
      <c r="F240" s="3"/>
      <c r="G240" s="3">
        <v>3</v>
      </c>
      <c r="H240" s="3"/>
      <c r="I240" s="3">
        <v>3</v>
      </c>
      <c r="J240" s="3"/>
      <c r="K240" s="3">
        <v>13</v>
      </c>
      <c r="L240" s="3"/>
      <c r="M240" s="3">
        <v>6</v>
      </c>
      <c r="N240" s="3"/>
      <c r="O240" s="3">
        <v>7</v>
      </c>
      <c r="P240" s="3"/>
      <c r="Q240" s="3">
        <v>4</v>
      </c>
      <c r="R240" s="3"/>
      <c r="S240" s="3">
        <v>1</v>
      </c>
      <c r="T240" s="3"/>
      <c r="U240" s="3">
        <v>7</v>
      </c>
      <c r="V240" s="3"/>
      <c r="W240" s="3">
        <v>6</v>
      </c>
      <c r="X240" s="3"/>
      <c r="Y240" s="3"/>
      <c r="Z240" s="3">
        <v>13</v>
      </c>
      <c r="AA240" s="3"/>
      <c r="AB240" s="3">
        <v>11</v>
      </c>
      <c r="AC240" s="3"/>
      <c r="AD240" s="3">
        <v>8</v>
      </c>
      <c r="AE240" s="3"/>
      <c r="AF240" s="3"/>
      <c r="AG240" s="3"/>
      <c r="AH240" s="3">
        <v>6.52</v>
      </c>
      <c r="AI240" s="3"/>
      <c r="AJ240" s="3">
        <v>7</v>
      </c>
      <c r="AK240" s="3"/>
      <c r="AL240" s="3">
        <v>1</v>
      </c>
      <c r="AM240" s="3"/>
      <c r="AN240" s="3">
        <v>7</v>
      </c>
      <c r="AO240" s="3"/>
      <c r="AP240" s="3">
        <v>2</v>
      </c>
      <c r="AQ240" s="3"/>
      <c r="AR240" s="3"/>
      <c r="AS240" s="3">
        <v>2</v>
      </c>
      <c r="AT240" s="11">
        <f t="shared" si="60"/>
        <v>126.52</v>
      </c>
      <c r="AU240" s="3">
        <v>126.52</v>
      </c>
    </row>
    <row r="241" spans="1:47" ht="18.75">
      <c r="A241" s="8">
        <v>12123</v>
      </c>
      <c r="B241" s="411" t="s">
        <v>22</v>
      </c>
      <c r="C241" s="3">
        <v>264.39999999999998</v>
      </c>
      <c r="D241" s="3"/>
      <c r="E241" s="3">
        <v>96.7</v>
      </c>
      <c r="F241" s="3"/>
      <c r="G241" s="3">
        <v>91.2</v>
      </c>
      <c r="H241" s="3"/>
      <c r="I241" s="3">
        <v>90.5</v>
      </c>
      <c r="J241" s="3"/>
      <c r="K241" s="3">
        <v>205.2</v>
      </c>
      <c r="L241" s="3"/>
      <c r="M241" s="3">
        <v>85.55</v>
      </c>
      <c r="N241" s="3"/>
      <c r="O241" s="3">
        <v>168.5</v>
      </c>
      <c r="P241" s="3"/>
      <c r="Q241" s="3">
        <v>90.3</v>
      </c>
      <c r="R241" s="3"/>
      <c r="S241" s="3">
        <v>209.6</v>
      </c>
      <c r="T241" s="3"/>
      <c r="U241" s="3">
        <v>94.2</v>
      </c>
      <c r="V241" s="3"/>
      <c r="W241" s="3">
        <v>81.7</v>
      </c>
      <c r="X241" s="3"/>
      <c r="Y241" s="3"/>
      <c r="Z241" s="3">
        <v>75</v>
      </c>
      <c r="AA241" s="3"/>
      <c r="AB241" s="3">
        <v>70.45</v>
      </c>
      <c r="AC241" s="3"/>
      <c r="AD241" s="3">
        <v>228</v>
      </c>
      <c r="AE241" s="3"/>
      <c r="AF241" s="3">
        <v>96.15</v>
      </c>
      <c r="AG241" s="3"/>
      <c r="AH241" s="3">
        <v>69.45</v>
      </c>
      <c r="AI241" s="3"/>
      <c r="AJ241" s="3">
        <v>69.75</v>
      </c>
      <c r="AK241" s="3"/>
      <c r="AL241" s="3">
        <v>76.8</v>
      </c>
      <c r="AM241" s="3"/>
      <c r="AN241" s="3">
        <v>212.05</v>
      </c>
      <c r="AO241" s="3"/>
      <c r="AP241" s="3">
        <v>92.15</v>
      </c>
      <c r="AQ241" s="3"/>
      <c r="AR241" s="3"/>
      <c r="AS241" s="3">
        <v>72.349999999999994</v>
      </c>
      <c r="AT241" s="11">
        <f t="shared" si="60"/>
        <v>2540.0000000000005</v>
      </c>
      <c r="AU241" s="3">
        <v>2540</v>
      </c>
    </row>
    <row r="242" spans="1:47" ht="18.75">
      <c r="A242" s="8">
        <v>12210</v>
      </c>
      <c r="B242" s="411" t="s">
        <v>23</v>
      </c>
      <c r="C242" s="3"/>
      <c r="D242" s="3"/>
      <c r="E242" s="3">
        <v>3.15</v>
      </c>
      <c r="F242" s="3"/>
      <c r="G242" s="3"/>
      <c r="H242" s="3"/>
      <c r="I242" s="3"/>
      <c r="J242" s="3"/>
      <c r="K242" s="3"/>
      <c r="L242" s="3"/>
      <c r="M242" s="3"/>
      <c r="N242" s="3"/>
      <c r="O242" s="3">
        <v>17.100000000000001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>
        <v>19.2</v>
      </c>
      <c r="AG242" s="3"/>
      <c r="AH242" s="3">
        <v>80.75</v>
      </c>
      <c r="AI242" s="3"/>
      <c r="AJ242" s="3">
        <v>25.74</v>
      </c>
      <c r="AK242" s="3"/>
      <c r="AL242" s="3"/>
      <c r="AM242" s="3"/>
      <c r="AN242" s="3"/>
      <c r="AO242" s="3"/>
      <c r="AP242" s="3"/>
      <c r="AQ242" s="3"/>
      <c r="AR242" s="3"/>
      <c r="AS242" s="3"/>
      <c r="AT242" s="11">
        <f t="shared" si="60"/>
        <v>145.94</v>
      </c>
      <c r="AU242" s="3">
        <v>145.94</v>
      </c>
    </row>
    <row r="243" spans="1:47" ht="18.75">
      <c r="A243" s="8">
        <v>12211</v>
      </c>
      <c r="B243" s="411" t="s">
        <v>24</v>
      </c>
      <c r="C243" s="3">
        <v>0.84</v>
      </c>
      <c r="D243" s="3"/>
      <c r="E243" s="3">
        <v>7.14</v>
      </c>
      <c r="F243" s="3"/>
      <c r="G243" s="3">
        <v>1.26</v>
      </c>
      <c r="H243" s="3"/>
      <c r="I243" s="3">
        <v>1.26</v>
      </c>
      <c r="J243" s="3"/>
      <c r="K243" s="3">
        <v>5.46</v>
      </c>
      <c r="L243" s="3"/>
      <c r="M243" s="3">
        <v>2.52</v>
      </c>
      <c r="N243" s="3"/>
      <c r="O243" s="3">
        <v>2.94</v>
      </c>
      <c r="P243" s="3"/>
      <c r="Q243" s="3">
        <v>1.68</v>
      </c>
      <c r="R243" s="3"/>
      <c r="S243" s="3">
        <v>0.42</v>
      </c>
      <c r="T243" s="3"/>
      <c r="U243" s="3">
        <v>2.94</v>
      </c>
      <c r="V243" s="3"/>
      <c r="W243" s="3">
        <v>2.52</v>
      </c>
      <c r="X243" s="3"/>
      <c r="Y243" s="3"/>
      <c r="Z243" s="3">
        <v>5.46</v>
      </c>
      <c r="AA243" s="3"/>
      <c r="AB243" s="3">
        <v>4.62</v>
      </c>
      <c r="AC243" s="3"/>
      <c r="AD243" s="3">
        <v>3.36</v>
      </c>
      <c r="AE243" s="3"/>
      <c r="AF243" s="3"/>
      <c r="AG243" s="3"/>
      <c r="AH243" s="3">
        <v>2.52</v>
      </c>
      <c r="AI243" s="3"/>
      <c r="AJ243" s="3">
        <v>2.94</v>
      </c>
      <c r="AK243" s="3"/>
      <c r="AL243" s="3">
        <v>0.42</v>
      </c>
      <c r="AM243" s="3"/>
      <c r="AN243" s="3">
        <v>2.84</v>
      </c>
      <c r="AO243" s="3"/>
      <c r="AP243" s="3">
        <v>0.84</v>
      </c>
      <c r="AQ243" s="3"/>
      <c r="AR243" s="3"/>
      <c r="AS243" s="3">
        <v>0.84</v>
      </c>
      <c r="AT243" s="11">
        <f t="shared" si="60"/>
        <v>52.820000000000007</v>
      </c>
      <c r="AU243" s="3">
        <v>52.82</v>
      </c>
    </row>
    <row r="244" spans="1:47" ht="18.75">
      <c r="A244" s="8">
        <v>14299</v>
      </c>
      <c r="B244" s="411" t="s">
        <v>25</v>
      </c>
      <c r="C244" s="3">
        <v>22.34</v>
      </c>
      <c r="D244" s="3"/>
      <c r="E244" s="3">
        <v>13.53</v>
      </c>
      <c r="F244" s="3"/>
      <c r="G244" s="3">
        <v>21.95</v>
      </c>
      <c r="H244" s="3"/>
      <c r="I244" s="3">
        <v>31.21</v>
      </c>
      <c r="J244" s="3"/>
      <c r="K244" s="3">
        <v>23.11</v>
      </c>
      <c r="L244" s="3"/>
      <c r="M244" s="3">
        <v>7.76</v>
      </c>
      <c r="N244" s="3"/>
      <c r="O244" s="3">
        <v>13.22</v>
      </c>
      <c r="P244" s="3"/>
      <c r="Q244" s="3">
        <v>6.84</v>
      </c>
      <c r="R244" s="3"/>
      <c r="S244" s="3">
        <v>0.46</v>
      </c>
      <c r="T244" s="3"/>
      <c r="U244" s="3">
        <v>13.22</v>
      </c>
      <c r="V244" s="3"/>
      <c r="W244" s="3">
        <v>2.76</v>
      </c>
      <c r="X244" s="3"/>
      <c r="Y244" s="3"/>
      <c r="Z244" s="3">
        <v>5.98</v>
      </c>
      <c r="AA244" s="3"/>
      <c r="AB244" s="3">
        <v>16.48</v>
      </c>
      <c r="AC244" s="3"/>
      <c r="AD244" s="3">
        <v>19.36</v>
      </c>
      <c r="AE244" s="3"/>
      <c r="AF244" s="3"/>
      <c r="AG244" s="3"/>
      <c r="AH244" s="3">
        <v>12.76</v>
      </c>
      <c r="AI244" s="3"/>
      <c r="AJ244" s="3">
        <v>8.39</v>
      </c>
      <c r="AK244" s="3"/>
      <c r="AL244" s="3">
        <v>0.46</v>
      </c>
      <c r="AM244" s="3"/>
      <c r="AN244" s="3">
        <v>8.2200000000000006</v>
      </c>
      <c r="AO244" s="3"/>
      <c r="AP244" s="3">
        <v>15.92</v>
      </c>
      <c r="AQ244" s="3"/>
      <c r="AR244" s="3"/>
      <c r="AS244" s="3">
        <v>0.92</v>
      </c>
      <c r="AT244" s="11">
        <f t="shared" si="60"/>
        <v>244.88999999999993</v>
      </c>
      <c r="AU244" s="3">
        <v>244.89</v>
      </c>
    </row>
    <row r="245" spans="1:47" ht="36.75">
      <c r="A245" s="8">
        <v>14399</v>
      </c>
      <c r="B245" s="412" t="s">
        <v>36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>
        <v>6</v>
      </c>
      <c r="AE245" s="3"/>
      <c r="AF245" s="3"/>
      <c r="AG245" s="3"/>
      <c r="AH245" s="3">
        <v>3.25</v>
      </c>
      <c r="AI245" s="3"/>
      <c r="AJ245" s="3"/>
      <c r="AK245" s="3"/>
      <c r="AL245" s="3">
        <v>3</v>
      </c>
      <c r="AM245" s="3"/>
      <c r="AN245" s="3"/>
      <c r="AO245" s="3"/>
      <c r="AP245" s="3">
        <v>3.75</v>
      </c>
      <c r="AQ245" s="3"/>
      <c r="AR245" s="3"/>
      <c r="AS245" s="3"/>
      <c r="AT245" s="11">
        <f t="shared" si="60"/>
        <v>16</v>
      </c>
      <c r="AU245" s="3">
        <v>16</v>
      </c>
    </row>
    <row r="246" spans="1:47" ht="18.75">
      <c r="A246" s="8">
        <v>15402</v>
      </c>
      <c r="B246" s="411" t="s">
        <v>26</v>
      </c>
      <c r="C246" s="3"/>
      <c r="D246" s="3">
        <v>94.29</v>
      </c>
      <c r="E246" s="3"/>
      <c r="F246" s="3"/>
      <c r="G246" s="3"/>
      <c r="H246" s="3"/>
      <c r="I246" s="3"/>
      <c r="J246" s="3"/>
      <c r="K246" s="3"/>
      <c r="L246" s="3"/>
      <c r="M246" s="3"/>
      <c r="N246" s="3">
        <v>40</v>
      </c>
      <c r="O246" s="3"/>
      <c r="P246" s="3">
        <v>95.24</v>
      </c>
      <c r="Q246" s="3"/>
      <c r="R246" s="3"/>
      <c r="S246" s="3"/>
      <c r="T246" s="3">
        <v>142.86000000000001</v>
      </c>
      <c r="U246" s="3"/>
      <c r="V246" s="3">
        <v>177.15</v>
      </c>
      <c r="W246" s="3"/>
      <c r="X246" s="3"/>
      <c r="Y246" s="3"/>
      <c r="Z246" s="3"/>
      <c r="AA246" s="3">
        <v>125.24</v>
      </c>
      <c r="AB246" s="3"/>
      <c r="AC246" s="3">
        <v>57.16</v>
      </c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>
        <v>42.81</v>
      </c>
      <c r="AP246" s="3"/>
      <c r="AQ246" s="3"/>
      <c r="AR246" s="3"/>
      <c r="AS246" s="3"/>
      <c r="AT246" s="11">
        <f t="shared" si="60"/>
        <v>774.75</v>
      </c>
      <c r="AU246" s="3">
        <v>774.75</v>
      </c>
    </row>
    <row r="247" spans="1:47" ht="18.75">
      <c r="A247" s="8">
        <v>15499</v>
      </c>
      <c r="B247" s="411" t="s">
        <v>27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11">
        <f t="shared" si="60"/>
        <v>0</v>
      </c>
      <c r="AU247" s="3">
        <v>0</v>
      </c>
    </row>
    <row r="248" spans="1:47" ht="18.75">
      <c r="A248" s="8">
        <v>15301</v>
      </c>
      <c r="B248" s="411" t="s">
        <v>28</v>
      </c>
      <c r="C248" s="3"/>
      <c r="D248" s="3">
        <v>28.58</v>
      </c>
      <c r="E248" s="3"/>
      <c r="F248" s="3">
        <v>19.64</v>
      </c>
      <c r="G248" s="3"/>
      <c r="H248" s="3">
        <v>12.86</v>
      </c>
      <c r="I248" s="3"/>
      <c r="J248" s="3"/>
      <c r="K248" s="3"/>
      <c r="L248" s="3">
        <v>8.44</v>
      </c>
      <c r="M248" s="3"/>
      <c r="N248" s="3">
        <v>25.72</v>
      </c>
      <c r="O248" s="3"/>
      <c r="P248" s="3">
        <v>7.79</v>
      </c>
      <c r="Q248" s="3"/>
      <c r="R248" s="3">
        <v>5.72</v>
      </c>
      <c r="S248" s="3"/>
      <c r="T248" s="3">
        <v>2.86</v>
      </c>
      <c r="U248" s="3">
        <v>2.86</v>
      </c>
      <c r="V248" s="3">
        <v>2.86</v>
      </c>
      <c r="W248" s="3"/>
      <c r="X248" s="3">
        <v>5.72</v>
      </c>
      <c r="Y248" s="3"/>
      <c r="Z248" s="3"/>
      <c r="AA248" s="3">
        <v>8.58</v>
      </c>
      <c r="AB248" s="3"/>
      <c r="AC248" s="3">
        <v>5.72</v>
      </c>
      <c r="AD248" s="3"/>
      <c r="AE248" s="3"/>
      <c r="AF248" s="3"/>
      <c r="AG248" s="3">
        <v>8.58</v>
      </c>
      <c r="AH248" s="3"/>
      <c r="AI248" s="3">
        <v>2.86</v>
      </c>
      <c r="AJ248" s="3"/>
      <c r="AK248" s="3">
        <v>2.86</v>
      </c>
      <c r="AL248" s="3"/>
      <c r="AM248" s="3"/>
      <c r="AN248" s="3"/>
      <c r="AO248" s="3"/>
      <c r="AP248" s="3">
        <v>65.86</v>
      </c>
      <c r="AQ248" s="3">
        <v>2.86</v>
      </c>
      <c r="AR248" s="3"/>
      <c r="AS248" s="3"/>
      <c r="AT248" s="11">
        <f t="shared" si="60"/>
        <v>220.37000000000006</v>
      </c>
      <c r="AU248" s="3">
        <v>220.37</v>
      </c>
    </row>
    <row r="249" spans="1:47" ht="18.75">
      <c r="A249" s="8">
        <v>15302</v>
      </c>
      <c r="B249" s="411" t="s">
        <v>29</v>
      </c>
      <c r="C249" s="3"/>
      <c r="D249" s="3">
        <v>5.46</v>
      </c>
      <c r="E249" s="3"/>
      <c r="F249" s="3">
        <v>0.16</v>
      </c>
      <c r="G249" s="3"/>
      <c r="H249" s="3">
        <v>0.22</v>
      </c>
      <c r="I249" s="3"/>
      <c r="J249" s="3"/>
      <c r="K249" s="3"/>
      <c r="L249" s="3">
        <v>3.21</v>
      </c>
      <c r="M249" s="3"/>
      <c r="N249" s="3">
        <v>2.89</v>
      </c>
      <c r="O249" s="3"/>
      <c r="P249" s="3">
        <v>0.97</v>
      </c>
      <c r="Q249" s="3"/>
      <c r="R249" s="3">
        <v>0.3</v>
      </c>
      <c r="S249" s="3"/>
      <c r="T249" s="3">
        <v>0.24</v>
      </c>
      <c r="U249" s="3"/>
      <c r="V249" s="3"/>
      <c r="W249" s="3"/>
      <c r="X249" s="3">
        <v>0.01</v>
      </c>
      <c r="Y249" s="3"/>
      <c r="Z249" s="3"/>
      <c r="AA249" s="3">
        <v>0.02</v>
      </c>
      <c r="AB249" s="3"/>
      <c r="AC249" s="3">
        <v>0.02</v>
      </c>
      <c r="AD249" s="3"/>
      <c r="AE249" s="3"/>
      <c r="AF249" s="3"/>
      <c r="AG249" s="3">
        <v>0.06</v>
      </c>
      <c r="AH249" s="3"/>
      <c r="AI249" s="3">
        <v>0.01</v>
      </c>
      <c r="AJ249" s="3"/>
      <c r="AK249" s="3">
        <v>0.03</v>
      </c>
      <c r="AL249" s="3"/>
      <c r="AM249" s="3"/>
      <c r="AN249" s="3"/>
      <c r="AO249" s="3"/>
      <c r="AP249" s="3">
        <v>4.47</v>
      </c>
      <c r="AQ249" s="3">
        <v>0.23</v>
      </c>
      <c r="AR249" s="3"/>
      <c r="AS249" s="3"/>
      <c r="AT249" s="11">
        <f t="shared" si="60"/>
        <v>18.3</v>
      </c>
      <c r="AU249" s="3">
        <v>18.3</v>
      </c>
    </row>
    <row r="250" spans="1:47" ht="18.75">
      <c r="A250" s="8">
        <v>15310</v>
      </c>
      <c r="B250" s="411" t="s">
        <v>30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11">
        <f t="shared" si="60"/>
        <v>0</v>
      </c>
      <c r="AU250" s="3">
        <v>0</v>
      </c>
    </row>
    <row r="251" spans="1:47" ht="18.75">
      <c r="A251" s="8">
        <v>15312</v>
      </c>
      <c r="B251" s="411" t="s">
        <v>31</v>
      </c>
      <c r="C251" s="3"/>
      <c r="D251" s="3"/>
      <c r="E251" s="3">
        <v>5.71</v>
      </c>
      <c r="F251" s="3"/>
      <c r="G251" s="3">
        <v>11.44</v>
      </c>
      <c r="H251" s="3"/>
      <c r="I251" s="3"/>
      <c r="J251" s="3"/>
      <c r="K251" s="3">
        <v>11.44</v>
      </c>
      <c r="L251" s="3"/>
      <c r="M251" s="3">
        <v>5.71</v>
      </c>
      <c r="N251" s="3"/>
      <c r="O251" s="3">
        <v>2.86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>
        <v>5.71</v>
      </c>
      <c r="AA251" s="3"/>
      <c r="AB251" s="3">
        <v>5.71</v>
      </c>
      <c r="AC251" s="3"/>
      <c r="AD251" s="3">
        <v>5.71</v>
      </c>
      <c r="AE251" s="3"/>
      <c r="AF251" s="3">
        <v>5.71</v>
      </c>
      <c r="AG251" s="3"/>
      <c r="AH251" s="3">
        <v>5.71</v>
      </c>
      <c r="AI251" s="3"/>
      <c r="AJ251" s="3">
        <v>14.28</v>
      </c>
      <c r="AK251" s="3"/>
      <c r="AL251" s="3"/>
      <c r="AM251" s="3"/>
      <c r="AN251" s="3"/>
      <c r="AO251" s="3"/>
      <c r="AP251" s="3"/>
      <c r="AQ251" s="3"/>
      <c r="AR251" s="3"/>
      <c r="AS251" s="3"/>
      <c r="AT251" s="11">
        <f t="shared" si="60"/>
        <v>79.989999999999995</v>
      </c>
      <c r="AU251" s="3">
        <v>79.989999999999995</v>
      </c>
    </row>
    <row r="252" spans="1:47" ht="18.75">
      <c r="A252" s="8">
        <v>15314</v>
      </c>
      <c r="B252" s="411" t="s">
        <v>32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11">
        <f t="shared" si="60"/>
        <v>0</v>
      </c>
      <c r="AU252" s="3">
        <v>0</v>
      </c>
    </row>
    <row r="253" spans="1:47" ht="18.75">
      <c r="A253" s="1">
        <v>16201</v>
      </c>
      <c r="B253" s="2" t="s">
        <v>49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>
        <v>33480.82</v>
      </c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11">
        <f t="shared" si="60"/>
        <v>33480.82</v>
      </c>
      <c r="AU253" s="3">
        <v>33480.82</v>
      </c>
    </row>
    <row r="254" spans="1:47" ht="18.75">
      <c r="A254" s="1">
        <v>22201</v>
      </c>
      <c r="B254" s="2" t="s">
        <v>51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>
        <v>100442.46</v>
      </c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11">
        <f t="shared" si="60"/>
        <v>100442.46</v>
      </c>
      <c r="AU254" s="3">
        <v>100442.46</v>
      </c>
    </row>
    <row r="255" spans="1:47" ht="18.75">
      <c r="A255" s="28">
        <v>15706</v>
      </c>
      <c r="B255" s="24" t="s">
        <v>67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11">
        <f t="shared" si="60"/>
        <v>0</v>
      </c>
      <c r="AU255" s="3">
        <v>0</v>
      </c>
    </row>
    <row r="256" spans="1:47" ht="18.75">
      <c r="A256" s="8">
        <v>15799</v>
      </c>
      <c r="B256" s="411" t="s">
        <v>33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11">
        <f t="shared" si="60"/>
        <v>0</v>
      </c>
      <c r="AU256" s="3">
        <v>0</v>
      </c>
    </row>
    <row r="257" spans="1:49" ht="18.75">
      <c r="A257" s="8">
        <v>16405</v>
      </c>
      <c r="B257" s="411" t="s">
        <v>66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>
        <v>676.55</v>
      </c>
      <c r="AQ257" s="3"/>
      <c r="AR257" s="3"/>
      <c r="AS257" s="3"/>
      <c r="AT257" s="11">
        <f t="shared" si="60"/>
        <v>676.55</v>
      </c>
      <c r="AU257" s="3">
        <v>676.55</v>
      </c>
    </row>
    <row r="258" spans="1:49" ht="36.75">
      <c r="A258" s="8"/>
      <c r="B258" s="412" t="s">
        <v>624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11">
        <f t="shared" si="60"/>
        <v>0</v>
      </c>
      <c r="AU258" s="3">
        <v>0</v>
      </c>
    </row>
    <row r="259" spans="1:49" ht="54.75">
      <c r="A259" s="10">
        <v>16405</v>
      </c>
      <c r="B259" s="430" t="s">
        <v>54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11">
        <f t="shared" si="60"/>
        <v>0</v>
      </c>
      <c r="AU259" s="3">
        <v>0</v>
      </c>
    </row>
    <row r="260" spans="1:49" ht="58.5">
      <c r="A260" s="8">
        <v>16405</v>
      </c>
      <c r="B260" s="25" t="s">
        <v>63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11">
        <f t="shared" si="60"/>
        <v>0</v>
      </c>
      <c r="AU260" s="3">
        <v>0</v>
      </c>
    </row>
    <row r="261" spans="1:49" ht="72.75">
      <c r="A261" s="8">
        <v>22201</v>
      </c>
      <c r="B261" s="21" t="s">
        <v>55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11">
        <f t="shared" si="60"/>
        <v>0</v>
      </c>
      <c r="AU261" s="3">
        <v>0</v>
      </c>
    </row>
    <row r="262" spans="1:49" ht="72.75">
      <c r="A262" s="8">
        <v>22201</v>
      </c>
      <c r="B262" s="21" t="s">
        <v>61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11">
        <f t="shared" si="60"/>
        <v>0</v>
      </c>
      <c r="AU262" s="3">
        <v>0</v>
      </c>
    </row>
    <row r="263" spans="1:49" ht="36.75">
      <c r="A263" s="8">
        <v>22551</v>
      </c>
      <c r="B263" s="412" t="s">
        <v>57</v>
      </c>
      <c r="C263" s="3"/>
      <c r="D263" s="3">
        <v>773.85</v>
      </c>
      <c r="E263" s="3"/>
      <c r="F263" s="3"/>
      <c r="G263" s="3"/>
      <c r="H263" s="3"/>
      <c r="I263" s="3">
        <v>880.55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>
        <v>228.08</v>
      </c>
      <c r="U263" s="3"/>
      <c r="V263" s="3"/>
      <c r="W263" s="3"/>
      <c r="X263" s="3">
        <v>35.89</v>
      </c>
      <c r="Y263" s="3"/>
      <c r="Z263" s="3"/>
      <c r="AA263" s="3"/>
      <c r="AB263" s="3"/>
      <c r="AC263" s="3"/>
      <c r="AD263" s="3"/>
      <c r="AE263" s="3"/>
      <c r="AF263" s="3"/>
      <c r="AG263" s="3">
        <v>130.61000000000001</v>
      </c>
      <c r="AH263" s="3"/>
      <c r="AI263" s="3">
        <v>87.03</v>
      </c>
      <c r="AJ263" s="3"/>
      <c r="AK263" s="3"/>
      <c r="AL263" s="3"/>
      <c r="AM263" s="3"/>
      <c r="AN263" s="3"/>
      <c r="AO263" s="3"/>
      <c r="AP263" s="3"/>
      <c r="AQ263" s="3"/>
      <c r="AR263" s="3">
        <v>45.39</v>
      </c>
      <c r="AS263" s="3"/>
      <c r="AT263" s="11">
        <f t="shared" si="60"/>
        <v>2181.4</v>
      </c>
      <c r="AU263" s="3">
        <v>2181.4</v>
      </c>
    </row>
    <row r="264" spans="1:49" ht="18.75">
      <c r="A264" s="9"/>
      <c r="B264" s="413" t="s">
        <v>34</v>
      </c>
      <c r="C264" s="3">
        <f>SUM(C217:C263)</f>
        <v>1078.06</v>
      </c>
      <c r="D264" s="3">
        <f t="shared" ref="D264:AV264" si="61">SUM(D217:D263)</f>
        <v>1310.1800000000003</v>
      </c>
      <c r="E264" s="3">
        <f t="shared" si="61"/>
        <v>350.4199999999999</v>
      </c>
      <c r="F264" s="3">
        <f t="shared" si="61"/>
        <v>719.53</v>
      </c>
      <c r="G264" s="3">
        <f t="shared" si="61"/>
        <v>508.46</v>
      </c>
      <c r="H264" s="3">
        <f t="shared" si="61"/>
        <v>753.57999999999993</v>
      </c>
      <c r="I264" s="3">
        <f t="shared" si="61"/>
        <v>4548.22</v>
      </c>
      <c r="J264" s="3">
        <f t="shared" si="61"/>
        <v>167.57000000000002</v>
      </c>
      <c r="K264" s="3">
        <f t="shared" si="61"/>
        <v>1809.3100000000002</v>
      </c>
      <c r="L264" s="3">
        <f t="shared" si="61"/>
        <v>325.32</v>
      </c>
      <c r="M264" s="3">
        <f t="shared" si="61"/>
        <v>654.96</v>
      </c>
      <c r="N264" s="3">
        <f t="shared" si="61"/>
        <v>719.58</v>
      </c>
      <c r="O264" s="3">
        <f t="shared" si="61"/>
        <v>611.52000000000021</v>
      </c>
      <c r="P264" s="3">
        <f t="shared" si="61"/>
        <v>539.29999999999995</v>
      </c>
      <c r="Q264" s="3">
        <f t="shared" si="61"/>
        <v>1931.54</v>
      </c>
      <c r="R264" s="3">
        <f t="shared" si="61"/>
        <v>1700.5600000000004</v>
      </c>
      <c r="S264" s="3">
        <f t="shared" si="61"/>
        <v>1058.24</v>
      </c>
      <c r="T264" s="3">
        <f t="shared" si="61"/>
        <v>1077.33</v>
      </c>
      <c r="U264" s="3">
        <f t="shared" si="61"/>
        <v>1662.23</v>
      </c>
      <c r="V264" s="3">
        <f t="shared" si="61"/>
        <v>395.49</v>
      </c>
      <c r="W264" s="3">
        <f t="shared" si="61"/>
        <v>1075.21</v>
      </c>
      <c r="X264" s="3">
        <f t="shared" si="61"/>
        <v>756.08</v>
      </c>
      <c r="Y264" s="3">
        <f t="shared" si="61"/>
        <v>0</v>
      </c>
      <c r="Z264" s="3">
        <f t="shared" si="61"/>
        <v>386.9</v>
      </c>
      <c r="AA264" s="3">
        <f t="shared" si="61"/>
        <v>9687.2099999999991</v>
      </c>
      <c r="AB264" s="3">
        <f t="shared" si="61"/>
        <v>134720.79999999999</v>
      </c>
      <c r="AC264" s="3">
        <f t="shared" si="61"/>
        <v>251.47</v>
      </c>
      <c r="AD264" s="3">
        <f t="shared" si="61"/>
        <v>541.81000000000006</v>
      </c>
      <c r="AE264" s="3">
        <f t="shared" si="61"/>
        <v>510.50000000000006</v>
      </c>
      <c r="AF264" s="3">
        <f t="shared" si="61"/>
        <v>2125.1799999999998</v>
      </c>
      <c r="AG264" s="3">
        <f t="shared" si="61"/>
        <v>12730.26</v>
      </c>
      <c r="AH264" s="3">
        <f t="shared" si="61"/>
        <v>352.53</v>
      </c>
      <c r="AI264" s="3">
        <f t="shared" si="61"/>
        <v>339.70000000000005</v>
      </c>
      <c r="AJ264" s="3">
        <f t="shared" si="61"/>
        <v>400.28</v>
      </c>
      <c r="AK264" s="3">
        <f t="shared" si="61"/>
        <v>122.92</v>
      </c>
      <c r="AL264" s="3">
        <f t="shared" si="61"/>
        <v>765.8</v>
      </c>
      <c r="AM264" s="3">
        <f t="shared" si="61"/>
        <v>152.4</v>
      </c>
      <c r="AN264" s="3">
        <f t="shared" si="61"/>
        <v>730.61</v>
      </c>
      <c r="AO264" s="3">
        <f t="shared" si="61"/>
        <v>307.60000000000002</v>
      </c>
      <c r="AP264" s="3">
        <f t="shared" si="61"/>
        <v>2217.19</v>
      </c>
      <c r="AQ264" s="3">
        <f t="shared" si="61"/>
        <v>4426.9799999999987</v>
      </c>
      <c r="AR264" s="3">
        <f t="shared" si="61"/>
        <v>405.02000000000004</v>
      </c>
      <c r="AS264" s="3">
        <f t="shared" si="61"/>
        <v>325.01</v>
      </c>
      <c r="AT264" s="3">
        <f t="shared" si="61"/>
        <v>195252.85999999996</v>
      </c>
      <c r="AU264" s="3">
        <f t="shared" si="61"/>
        <v>195252.86</v>
      </c>
      <c r="AV264" s="440">
        <f t="shared" si="61"/>
        <v>0</v>
      </c>
    </row>
    <row r="265" spans="1:49">
      <c r="C265" s="23">
        <f>+C264+D264</f>
        <v>2388.2400000000002</v>
      </c>
      <c r="E265" s="23">
        <f>+E264+F264</f>
        <v>1069.9499999999998</v>
      </c>
      <c r="G265" s="23">
        <f>+G264+H264</f>
        <v>1262.04</v>
      </c>
      <c r="I265" s="23">
        <f>+I264+J264</f>
        <v>4715.79</v>
      </c>
      <c r="K265" s="23">
        <f>+K264+L264</f>
        <v>2134.63</v>
      </c>
      <c r="M265" s="23">
        <f>+M264+N264</f>
        <v>1374.54</v>
      </c>
      <c r="O265" s="23">
        <f>+O264+P264</f>
        <v>1150.8200000000002</v>
      </c>
      <c r="Q265" s="23">
        <f>+Q264+R264</f>
        <v>3632.1000000000004</v>
      </c>
      <c r="S265" s="23">
        <f>+S264+T264</f>
        <v>2135.5699999999997</v>
      </c>
      <c r="U265" s="23">
        <f>+U264+V264</f>
        <v>2057.7200000000003</v>
      </c>
      <c r="W265" s="23">
        <f>+W264+X264</f>
        <v>1831.29</v>
      </c>
      <c r="Z265" s="23">
        <f>+Z264+AA264</f>
        <v>10074.109999999999</v>
      </c>
      <c r="AB265" s="23">
        <f>+AB264+AC264</f>
        <v>134972.26999999999</v>
      </c>
      <c r="AD265" s="23">
        <f>+AD264+AE264</f>
        <v>1052.3100000000002</v>
      </c>
      <c r="AF265" s="23">
        <f>+AF264+AG264</f>
        <v>14855.44</v>
      </c>
      <c r="AH265" s="23">
        <f>+AH264+AI264</f>
        <v>692.23</v>
      </c>
      <c r="AJ265" s="23">
        <f>+AJ264+AK264</f>
        <v>523.19999999999993</v>
      </c>
      <c r="AL265" s="23">
        <f>+AL264+AM264</f>
        <v>918.19999999999993</v>
      </c>
      <c r="AN265" s="23">
        <f>+AN264+AO264</f>
        <v>1038.21</v>
      </c>
      <c r="AP265" s="23">
        <f>+AP264+AQ264</f>
        <v>6644.1699999999983</v>
      </c>
      <c r="AR265" s="23">
        <f>+AR264+AS264</f>
        <v>730.03</v>
      </c>
      <c r="AT265" s="23">
        <f>SUM(C265:AS265)</f>
        <v>195252.86000000002</v>
      </c>
    </row>
    <row r="268" spans="1:49" ht="21">
      <c r="A268" s="18" t="s">
        <v>59</v>
      </c>
      <c r="B268" s="409" t="s">
        <v>60</v>
      </c>
      <c r="C268" s="4">
        <v>1</v>
      </c>
      <c r="D268" s="4">
        <v>1</v>
      </c>
      <c r="E268" s="4">
        <v>2</v>
      </c>
      <c r="F268" s="4">
        <v>2</v>
      </c>
      <c r="G268" s="4">
        <v>5</v>
      </c>
      <c r="H268" s="4">
        <v>5</v>
      </c>
      <c r="I268" s="4">
        <v>6</v>
      </c>
      <c r="J268" s="4">
        <v>6</v>
      </c>
      <c r="K268" s="4">
        <v>7</v>
      </c>
      <c r="L268" s="4">
        <v>7</v>
      </c>
      <c r="M268" s="4">
        <v>8</v>
      </c>
      <c r="N268" s="4">
        <v>8</v>
      </c>
      <c r="O268" s="4">
        <v>9</v>
      </c>
      <c r="P268" s="4">
        <v>9</v>
      </c>
      <c r="Q268" s="4">
        <v>12</v>
      </c>
      <c r="R268" s="4">
        <v>12</v>
      </c>
      <c r="S268" s="4">
        <v>13</v>
      </c>
      <c r="T268" s="4">
        <v>13</v>
      </c>
      <c r="U268" s="4">
        <v>14</v>
      </c>
      <c r="V268" s="4">
        <v>14</v>
      </c>
      <c r="W268" s="4">
        <v>15</v>
      </c>
      <c r="X268" s="4">
        <v>15</v>
      </c>
      <c r="Y268" s="4"/>
      <c r="Z268" s="4">
        <v>16</v>
      </c>
      <c r="AA268" s="4">
        <v>16</v>
      </c>
      <c r="AB268" s="4">
        <v>19</v>
      </c>
      <c r="AC268" s="4">
        <v>19</v>
      </c>
      <c r="AD268" s="4">
        <v>20</v>
      </c>
      <c r="AE268" s="4">
        <v>20</v>
      </c>
      <c r="AF268" s="4">
        <v>21</v>
      </c>
      <c r="AG268" s="419">
        <v>21</v>
      </c>
      <c r="AH268" s="419">
        <v>22</v>
      </c>
      <c r="AI268" s="419">
        <v>22</v>
      </c>
      <c r="AJ268" s="419">
        <v>23</v>
      </c>
      <c r="AK268" s="419">
        <v>23</v>
      </c>
      <c r="AL268" s="373">
        <v>26</v>
      </c>
      <c r="AM268" s="373">
        <v>26</v>
      </c>
      <c r="AN268" s="373">
        <v>27</v>
      </c>
      <c r="AO268" s="422">
        <v>27</v>
      </c>
      <c r="AP268" s="422">
        <v>28</v>
      </c>
      <c r="AQ268" s="422">
        <v>28</v>
      </c>
      <c r="AR268" s="422">
        <v>29</v>
      </c>
      <c r="AS268" s="422">
        <v>29</v>
      </c>
      <c r="AT268" s="443">
        <v>30</v>
      </c>
      <c r="AU268" s="443">
        <v>30</v>
      </c>
      <c r="AV268" s="106" t="s">
        <v>62</v>
      </c>
      <c r="AW268" s="106"/>
    </row>
    <row r="269" spans="1:49" ht="18.75">
      <c r="A269" s="10">
        <v>11801</v>
      </c>
      <c r="B269" s="410" t="s">
        <v>0</v>
      </c>
      <c r="C269" s="3"/>
      <c r="D269" s="3">
        <v>6.94</v>
      </c>
      <c r="E269" s="3"/>
      <c r="F269" s="3"/>
      <c r="G269" s="3"/>
      <c r="H269" s="3">
        <v>49.8</v>
      </c>
      <c r="I269" s="3"/>
      <c r="J269" s="3">
        <v>1.71</v>
      </c>
      <c r="K269" s="3"/>
      <c r="L269" s="3">
        <v>95.09</v>
      </c>
      <c r="M269" s="3"/>
      <c r="N269" s="3">
        <v>38.340000000000003</v>
      </c>
      <c r="O269" s="3"/>
      <c r="P269" s="3">
        <v>1.1399999999999999</v>
      </c>
      <c r="Q269" s="3"/>
      <c r="R269" s="3">
        <v>129.91</v>
      </c>
      <c r="S269" s="3"/>
      <c r="T269" s="3">
        <v>61.87</v>
      </c>
      <c r="U269" s="3"/>
      <c r="V269" s="3">
        <v>96.34</v>
      </c>
      <c r="W269" s="3"/>
      <c r="X269" s="3">
        <v>20.07</v>
      </c>
      <c r="Y269" s="3"/>
      <c r="Z269" s="3"/>
      <c r="AA269" s="3">
        <v>15.99</v>
      </c>
      <c r="AB269" s="3"/>
      <c r="AC269" s="3">
        <v>34.9</v>
      </c>
      <c r="AD269" s="3"/>
      <c r="AE269" s="3">
        <v>7.42</v>
      </c>
      <c r="AF269" s="3"/>
      <c r="AG269" s="3">
        <v>1.71</v>
      </c>
      <c r="AH269" s="3"/>
      <c r="AI269" s="3">
        <v>11.13</v>
      </c>
      <c r="AJ269" s="3"/>
      <c r="AK269" s="3">
        <v>18.84</v>
      </c>
      <c r="AL269" s="3"/>
      <c r="AM269" s="3">
        <v>46.11</v>
      </c>
      <c r="AN269" s="3">
        <v>36.6</v>
      </c>
      <c r="AO269" s="3"/>
      <c r="AP269" s="3"/>
      <c r="AQ269" s="3">
        <v>1.19</v>
      </c>
      <c r="AR269" s="3"/>
      <c r="AS269" s="3"/>
      <c r="AT269" s="373"/>
      <c r="AU269" s="3">
        <v>10.29</v>
      </c>
      <c r="AV269" s="3">
        <f>SUM(C269:AU269)</f>
        <v>685.39</v>
      </c>
      <c r="AW269" s="3">
        <v>685.39</v>
      </c>
    </row>
    <row r="270" spans="1:49" ht="18.75">
      <c r="A270" s="8">
        <v>11802</v>
      </c>
      <c r="B270" s="411" t="s">
        <v>1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>
        <v>3.43</v>
      </c>
      <c r="O270" s="3"/>
      <c r="P270" s="3">
        <v>3.43</v>
      </c>
      <c r="Q270" s="3"/>
      <c r="R270" s="3">
        <v>5.72</v>
      </c>
      <c r="S270" s="3"/>
      <c r="T270" s="3">
        <v>2.2799999999999998</v>
      </c>
      <c r="U270" s="3"/>
      <c r="V270" s="3"/>
      <c r="W270" s="3"/>
      <c r="X270" s="3"/>
      <c r="Y270" s="3"/>
      <c r="Z270" s="3"/>
      <c r="AA270" s="3">
        <v>1.1399999999999999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>
        <v>3.42</v>
      </c>
      <c r="AN270" s="3"/>
      <c r="AO270" s="3"/>
      <c r="AP270" s="3"/>
      <c r="AQ270" s="3"/>
      <c r="AR270" s="3"/>
      <c r="AS270" s="3"/>
      <c r="AT270" s="373"/>
      <c r="AU270" s="3"/>
      <c r="AV270" s="3">
        <f t="shared" ref="AV270:AV315" si="62">SUM(C270:AU270)</f>
        <v>19.420000000000002</v>
      </c>
      <c r="AW270" s="3">
        <v>19.420000000000002</v>
      </c>
    </row>
    <row r="271" spans="1:49" ht="18.75">
      <c r="A271" s="8">
        <v>11803</v>
      </c>
      <c r="B271" s="411" t="s">
        <v>2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>
        <v>44.59</v>
      </c>
      <c r="P271" s="3">
        <v>1185.19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73"/>
      <c r="AU271" s="3"/>
      <c r="AV271" s="3">
        <f t="shared" si="62"/>
        <v>1229.78</v>
      </c>
      <c r="AW271" s="3">
        <v>1229.78</v>
      </c>
    </row>
    <row r="272" spans="1:49" ht="18.75">
      <c r="A272" s="8">
        <v>11804</v>
      </c>
      <c r="B272" s="411" t="s">
        <v>3</v>
      </c>
      <c r="C272" s="3"/>
      <c r="D272" s="3">
        <v>5.71</v>
      </c>
      <c r="E272" s="3">
        <v>100.77</v>
      </c>
      <c r="F272" s="3"/>
      <c r="G272" s="3"/>
      <c r="H272" s="3">
        <v>5.71</v>
      </c>
      <c r="I272" s="3"/>
      <c r="J272" s="3">
        <v>95.6</v>
      </c>
      <c r="K272" s="3"/>
      <c r="L272" s="3">
        <v>19.13</v>
      </c>
      <c r="M272" s="3"/>
      <c r="N272" s="3">
        <v>5.71</v>
      </c>
      <c r="O272" s="3">
        <v>167</v>
      </c>
      <c r="P272" s="3">
        <v>11.42</v>
      </c>
      <c r="Q272" s="3"/>
      <c r="R272" s="3">
        <v>24.04</v>
      </c>
      <c r="S272" s="3"/>
      <c r="T272" s="3">
        <v>6.44</v>
      </c>
      <c r="U272" s="3"/>
      <c r="V272" s="3">
        <v>5.72</v>
      </c>
      <c r="W272" s="3">
        <v>18.670000000000002</v>
      </c>
      <c r="X272" s="3">
        <v>62.56</v>
      </c>
      <c r="Y272" s="3"/>
      <c r="Z272" s="3">
        <v>53</v>
      </c>
      <c r="AA272" s="3">
        <v>8.86</v>
      </c>
      <c r="AB272" s="3"/>
      <c r="AC272" s="3">
        <v>16</v>
      </c>
      <c r="AD272" s="3"/>
      <c r="AE272" s="3">
        <v>214.2</v>
      </c>
      <c r="AF272" s="3"/>
      <c r="AG272" s="3"/>
      <c r="AH272" s="3"/>
      <c r="AI272" s="3">
        <v>57.1</v>
      </c>
      <c r="AJ272" s="3"/>
      <c r="AK272" s="3"/>
      <c r="AL272" s="3"/>
      <c r="AM272" s="3">
        <v>98.36</v>
      </c>
      <c r="AN272" s="3"/>
      <c r="AO272" s="3"/>
      <c r="AP272" s="3"/>
      <c r="AQ272" s="3"/>
      <c r="AR272" s="3"/>
      <c r="AS272" s="3">
        <v>39.18</v>
      </c>
      <c r="AT272" s="373"/>
      <c r="AU272" s="3"/>
      <c r="AV272" s="3">
        <f t="shared" si="62"/>
        <v>1015.18</v>
      </c>
      <c r="AW272" s="3">
        <v>1015.18</v>
      </c>
    </row>
    <row r="273" spans="1:49" ht="18.75">
      <c r="A273" s="8">
        <v>11806</v>
      </c>
      <c r="B273" s="411" t="s">
        <v>4</v>
      </c>
      <c r="C273" s="3"/>
      <c r="D273" s="3"/>
      <c r="E273" s="3"/>
      <c r="F273" s="3"/>
      <c r="G273" s="3"/>
      <c r="H273" s="3">
        <v>5.71</v>
      </c>
      <c r="I273" s="3"/>
      <c r="J273" s="3">
        <v>11.42</v>
      </c>
      <c r="K273" s="3"/>
      <c r="L273" s="3">
        <v>3.43</v>
      </c>
      <c r="M273" s="3"/>
      <c r="N273" s="3">
        <v>3.43</v>
      </c>
      <c r="O273" s="3"/>
      <c r="P273" s="3"/>
      <c r="Q273" s="3"/>
      <c r="R273" s="3">
        <v>5.71</v>
      </c>
      <c r="S273" s="3"/>
      <c r="T273" s="3"/>
      <c r="U273" s="3"/>
      <c r="V273" s="3">
        <v>3.43</v>
      </c>
      <c r="W273" s="3"/>
      <c r="X273" s="3"/>
      <c r="Y273" s="3"/>
      <c r="Z273" s="3"/>
      <c r="AA273" s="3"/>
      <c r="AB273" s="3"/>
      <c r="AC273" s="3">
        <v>11.42</v>
      </c>
      <c r="AD273" s="3"/>
      <c r="AE273" s="3">
        <v>5.71</v>
      </c>
      <c r="AF273" s="3"/>
      <c r="AG273" s="3"/>
      <c r="AH273" s="3"/>
      <c r="AI273" s="3">
        <v>3.43</v>
      </c>
      <c r="AJ273" s="3"/>
      <c r="AK273" s="3"/>
      <c r="AL273" s="3"/>
      <c r="AM273" s="3">
        <v>50.3</v>
      </c>
      <c r="AN273" s="3"/>
      <c r="AO273" s="3"/>
      <c r="AP273" s="3"/>
      <c r="AQ273" s="3">
        <v>28.55</v>
      </c>
      <c r="AR273" s="3"/>
      <c r="AS273" s="3">
        <v>11.42</v>
      </c>
      <c r="AT273" s="373"/>
      <c r="AU273" s="3">
        <v>5.71</v>
      </c>
      <c r="AV273" s="3">
        <f t="shared" si="62"/>
        <v>149.67000000000002</v>
      </c>
      <c r="AW273" s="3">
        <v>149.66999999999999</v>
      </c>
    </row>
    <row r="274" spans="1:49" ht="18.75">
      <c r="A274" s="8">
        <v>11815</v>
      </c>
      <c r="B274" s="411" t="s">
        <v>5</v>
      </c>
      <c r="C274" s="3"/>
      <c r="D274" s="3"/>
      <c r="E274" s="3">
        <v>100.5</v>
      </c>
      <c r="F274" s="3"/>
      <c r="G274" s="3"/>
      <c r="H274" s="3"/>
      <c r="I274" s="3"/>
      <c r="J274" s="3"/>
      <c r="K274" s="3">
        <v>279</v>
      </c>
      <c r="L274" s="3"/>
      <c r="M274" s="3"/>
      <c r="N274" s="3"/>
      <c r="O274" s="3"/>
      <c r="P274" s="3"/>
      <c r="Q274" s="3">
        <v>93</v>
      </c>
      <c r="R274" s="3"/>
      <c r="S274" s="3">
        <v>105</v>
      </c>
      <c r="T274" s="3"/>
      <c r="U274" s="3"/>
      <c r="V274" s="3"/>
      <c r="W274" s="3">
        <v>21</v>
      </c>
      <c r="X274" s="3"/>
      <c r="Y274" s="3"/>
      <c r="Z274" s="3"/>
      <c r="AA274" s="3"/>
      <c r="AB274" s="3">
        <v>237</v>
      </c>
      <c r="AC274" s="3"/>
      <c r="AD274" s="3"/>
      <c r="AE274" s="3"/>
      <c r="AF274" s="3"/>
      <c r="AG274" s="3"/>
      <c r="AH274" s="3"/>
      <c r="AI274" s="3"/>
      <c r="AJ274" s="3"/>
      <c r="AK274" s="3"/>
      <c r="AL274" s="3">
        <v>282</v>
      </c>
      <c r="AM274" s="3"/>
      <c r="AN274" s="3"/>
      <c r="AO274" s="3"/>
      <c r="AP274" s="3"/>
      <c r="AQ274" s="3"/>
      <c r="AR274" s="3"/>
      <c r="AS274" s="3"/>
      <c r="AT274" s="373">
        <v>61.5</v>
      </c>
      <c r="AU274" s="3"/>
      <c r="AV274" s="3">
        <f t="shared" si="62"/>
        <v>1179</v>
      </c>
      <c r="AW274" s="3">
        <v>1179</v>
      </c>
    </row>
    <row r="275" spans="1:49" ht="18.75">
      <c r="A275" s="8">
        <v>11816</v>
      </c>
      <c r="B275" s="411" t="s">
        <v>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9.14</v>
      </c>
      <c r="Q275" s="3"/>
      <c r="R275" s="3">
        <v>11.42</v>
      </c>
      <c r="S275" s="3"/>
      <c r="T275" s="3"/>
      <c r="U275" s="3"/>
      <c r="V275" s="3"/>
      <c r="W275" s="3"/>
      <c r="X275" s="3"/>
      <c r="Y275" s="3"/>
      <c r="Z275" s="3"/>
      <c r="AA275" s="3">
        <v>182.72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73"/>
      <c r="AU275" s="3"/>
      <c r="AV275" s="3">
        <f t="shared" si="62"/>
        <v>203.28</v>
      </c>
      <c r="AW275" s="3">
        <v>203.28</v>
      </c>
    </row>
    <row r="276" spans="1:49" ht="18.75">
      <c r="A276" s="8">
        <v>11817</v>
      </c>
      <c r="B276" s="411" t="s">
        <v>7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>
        <v>0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73"/>
      <c r="AU276" s="3"/>
      <c r="AV276" s="3">
        <f t="shared" si="62"/>
        <v>0</v>
      </c>
      <c r="AW276" s="3">
        <v>0</v>
      </c>
    </row>
    <row r="277" spans="1:49" ht="18.75">
      <c r="A277" s="8">
        <v>11818</v>
      </c>
      <c r="B277" s="411" t="s">
        <v>8</v>
      </c>
      <c r="C277" s="3">
        <v>3.43</v>
      </c>
      <c r="D277" s="3"/>
      <c r="E277" s="3">
        <v>20.58</v>
      </c>
      <c r="F277" s="3"/>
      <c r="G277" s="3">
        <v>13.72</v>
      </c>
      <c r="H277" s="3"/>
      <c r="I277" s="3">
        <v>13.72</v>
      </c>
      <c r="J277" s="3"/>
      <c r="K277" s="3">
        <v>13.72</v>
      </c>
      <c r="L277" s="3"/>
      <c r="M277" s="3">
        <v>58.31</v>
      </c>
      <c r="N277" s="3"/>
      <c r="O277" s="3"/>
      <c r="P277" s="3"/>
      <c r="Q277" s="3">
        <v>174.83</v>
      </c>
      <c r="R277" s="3"/>
      <c r="S277" s="3">
        <v>212.76</v>
      </c>
      <c r="T277" s="3"/>
      <c r="U277" s="3">
        <v>30.87</v>
      </c>
      <c r="V277" s="3"/>
      <c r="W277" s="3">
        <v>48.02</v>
      </c>
      <c r="X277" s="3"/>
      <c r="Y277" s="3"/>
      <c r="Z277" s="3">
        <v>24.01</v>
      </c>
      <c r="AA277" s="3"/>
      <c r="AB277" s="3">
        <v>20.58</v>
      </c>
      <c r="AC277" s="3"/>
      <c r="AD277" s="3">
        <v>17.149999999999999</v>
      </c>
      <c r="AE277" s="3"/>
      <c r="AF277" s="3">
        <v>3.43</v>
      </c>
      <c r="AG277" s="3"/>
      <c r="AH277" s="3">
        <v>10.29</v>
      </c>
      <c r="AI277" s="3"/>
      <c r="AJ277" s="3">
        <v>6.86</v>
      </c>
      <c r="AK277" s="3"/>
      <c r="AL277" s="3">
        <v>6.86</v>
      </c>
      <c r="AM277" s="3"/>
      <c r="AN277" s="3"/>
      <c r="AO277" s="3">
        <v>10.29</v>
      </c>
      <c r="AP277" s="3">
        <v>10.29</v>
      </c>
      <c r="AQ277" s="3"/>
      <c r="AR277" s="3">
        <v>277.83</v>
      </c>
      <c r="AS277" s="3"/>
      <c r="AT277" s="373"/>
      <c r="AU277" s="3"/>
      <c r="AV277" s="3">
        <f t="shared" si="62"/>
        <v>977.54999999999973</v>
      </c>
      <c r="AW277" s="3">
        <v>977.55</v>
      </c>
    </row>
    <row r="278" spans="1:49" ht="18.75">
      <c r="A278" s="8">
        <v>11899</v>
      </c>
      <c r="B278" s="411" t="s">
        <v>9</v>
      </c>
      <c r="C278" s="3">
        <v>0.33</v>
      </c>
      <c r="D278" s="3"/>
      <c r="E278" s="3">
        <v>0.66</v>
      </c>
      <c r="F278" s="3"/>
      <c r="G278" s="3">
        <v>0.8</v>
      </c>
      <c r="H278" s="3"/>
      <c r="I278" s="3">
        <v>0.44</v>
      </c>
      <c r="J278" s="3"/>
      <c r="K278" s="3">
        <v>0.44</v>
      </c>
      <c r="L278" s="3"/>
      <c r="M278" s="3">
        <v>0.36</v>
      </c>
      <c r="N278" s="3"/>
      <c r="O278" s="3">
        <v>1.21</v>
      </c>
      <c r="P278" s="3"/>
      <c r="Q278" s="3">
        <v>0.98</v>
      </c>
      <c r="R278" s="3"/>
      <c r="S278" s="3">
        <v>0.57999999999999996</v>
      </c>
      <c r="T278" s="3"/>
      <c r="U278" s="3">
        <v>1.02</v>
      </c>
      <c r="V278" s="3"/>
      <c r="W278" s="3">
        <v>0.11</v>
      </c>
      <c r="X278" s="3"/>
      <c r="Y278" s="3"/>
      <c r="Z278" s="3">
        <v>0.44</v>
      </c>
      <c r="AA278" s="3"/>
      <c r="AB278" s="3">
        <v>1.24</v>
      </c>
      <c r="AC278" s="3"/>
      <c r="AD278" s="3">
        <v>0.39</v>
      </c>
      <c r="AE278" s="3"/>
      <c r="AF278" s="3">
        <v>0.47</v>
      </c>
      <c r="AG278" s="3"/>
      <c r="AH278" s="3">
        <v>1.05</v>
      </c>
      <c r="AI278" s="3"/>
      <c r="AJ278" s="3"/>
      <c r="AK278" s="3"/>
      <c r="AL278" s="3">
        <v>1.43</v>
      </c>
      <c r="AM278" s="3"/>
      <c r="AN278" s="3"/>
      <c r="AO278" s="3">
        <v>1.19</v>
      </c>
      <c r="AP278" s="3">
        <v>1.87</v>
      </c>
      <c r="AQ278" s="3"/>
      <c r="AR278" s="3">
        <v>0.77</v>
      </c>
      <c r="AS278" s="3"/>
      <c r="AT278" s="373">
        <v>0.47</v>
      </c>
      <c r="AU278" s="3"/>
      <c r="AV278" s="3">
        <f t="shared" si="62"/>
        <v>16.25</v>
      </c>
      <c r="AW278" s="3">
        <v>16.25</v>
      </c>
    </row>
    <row r="279" spans="1:49" ht="36.75">
      <c r="A279" s="8">
        <v>12105</v>
      </c>
      <c r="B279" s="412" t="s">
        <v>10</v>
      </c>
      <c r="C279" s="3">
        <v>163.94</v>
      </c>
      <c r="D279" s="3"/>
      <c r="E279" s="3">
        <v>163.94</v>
      </c>
      <c r="F279" s="3"/>
      <c r="G279" s="3">
        <v>133.94</v>
      </c>
      <c r="H279" s="3"/>
      <c r="I279" s="3">
        <v>100</v>
      </c>
      <c r="J279" s="3"/>
      <c r="K279" s="3">
        <v>150.36000000000001</v>
      </c>
      <c r="L279" s="3"/>
      <c r="M279" s="3">
        <v>141.07</v>
      </c>
      <c r="N279" s="3"/>
      <c r="O279" s="3">
        <v>102.88</v>
      </c>
      <c r="P279" s="3"/>
      <c r="Q279" s="3">
        <v>118.22</v>
      </c>
      <c r="R279" s="3"/>
      <c r="S279" s="3">
        <v>179.65</v>
      </c>
      <c r="T279" s="3"/>
      <c r="U279" s="3">
        <v>100.72</v>
      </c>
      <c r="V279" s="3"/>
      <c r="W279" s="3">
        <v>116.08</v>
      </c>
      <c r="X279" s="3"/>
      <c r="Y279" s="3"/>
      <c r="Z279" s="3">
        <v>155.72</v>
      </c>
      <c r="AA279" s="3"/>
      <c r="AB279" s="3">
        <v>148.22</v>
      </c>
      <c r="AC279" s="3"/>
      <c r="AD279" s="3">
        <v>123.58</v>
      </c>
      <c r="AE279" s="3"/>
      <c r="AF279" s="3">
        <v>118.22</v>
      </c>
      <c r="AG279" s="3"/>
      <c r="AH279" s="3">
        <v>153.22</v>
      </c>
      <c r="AI279" s="3"/>
      <c r="AJ279" s="3">
        <v>150.72</v>
      </c>
      <c r="AK279" s="3"/>
      <c r="AL279" s="3">
        <v>222.3</v>
      </c>
      <c r="AM279" s="3"/>
      <c r="AN279" s="3"/>
      <c r="AO279" s="3">
        <v>94.29</v>
      </c>
      <c r="AP279" s="3">
        <v>148.94</v>
      </c>
      <c r="AQ279" s="3"/>
      <c r="AR279" s="3">
        <v>164.66</v>
      </c>
      <c r="AS279" s="3"/>
      <c r="AT279" s="373">
        <v>102.86</v>
      </c>
      <c r="AU279" s="3"/>
      <c r="AV279" s="3">
        <f t="shared" si="62"/>
        <v>3053.5299999999997</v>
      </c>
      <c r="AW279" s="3">
        <v>3053.53</v>
      </c>
    </row>
    <row r="280" spans="1:49" ht="36.75">
      <c r="A280" s="8">
        <v>12106</v>
      </c>
      <c r="B280" s="412" t="s">
        <v>11</v>
      </c>
      <c r="C280" s="3"/>
      <c r="D280" s="3"/>
      <c r="E280" s="3"/>
      <c r="F280" s="3"/>
      <c r="G280" s="3">
        <v>0.95</v>
      </c>
      <c r="H280" s="3"/>
      <c r="I280" s="3"/>
      <c r="J280" s="3"/>
      <c r="K280" s="3"/>
      <c r="L280" s="3"/>
      <c r="M280" s="3">
        <v>0.95</v>
      </c>
      <c r="N280" s="3"/>
      <c r="O280" s="3"/>
      <c r="P280" s="3"/>
      <c r="Q280" s="3">
        <v>0.95</v>
      </c>
      <c r="R280" s="3"/>
      <c r="S280" s="3"/>
      <c r="T280" s="3"/>
      <c r="U280" s="3"/>
      <c r="V280" s="3"/>
      <c r="W280" s="3"/>
      <c r="X280" s="3"/>
      <c r="Y280" s="3"/>
      <c r="Z280" s="3">
        <v>0.95</v>
      </c>
      <c r="AA280" s="3"/>
      <c r="AB280" s="3">
        <v>0.95</v>
      </c>
      <c r="AC280" s="3"/>
      <c r="AD280" s="3"/>
      <c r="AE280" s="3"/>
      <c r="AF280" s="3">
        <v>0.95</v>
      </c>
      <c r="AG280" s="3"/>
      <c r="AH280" s="3"/>
      <c r="AI280" s="3"/>
      <c r="AJ280" s="3"/>
      <c r="AK280" s="3"/>
      <c r="AL280" s="3">
        <v>0.95</v>
      </c>
      <c r="AM280" s="3"/>
      <c r="AN280" s="3"/>
      <c r="AO280" s="3">
        <v>0.95</v>
      </c>
      <c r="AP280" s="3">
        <v>1.9</v>
      </c>
      <c r="AQ280" s="3"/>
      <c r="AR280" s="3"/>
      <c r="AS280" s="3"/>
      <c r="AT280" s="373"/>
      <c r="AU280" s="3"/>
      <c r="AV280" s="3">
        <f t="shared" si="62"/>
        <v>9.5</v>
      </c>
      <c r="AW280" s="3">
        <v>9.5</v>
      </c>
    </row>
    <row r="281" spans="1:49" ht="18.75">
      <c r="A281" s="8">
        <v>12107</v>
      </c>
      <c r="B281" s="411" t="s">
        <v>12</v>
      </c>
      <c r="C281" s="3"/>
      <c r="D281" s="3"/>
      <c r="E281" s="3">
        <v>228</v>
      </c>
      <c r="F281" s="3"/>
      <c r="G281" s="3"/>
      <c r="H281" s="3"/>
      <c r="I281" s="3"/>
      <c r="J281" s="3"/>
      <c r="K281" s="3">
        <v>587</v>
      </c>
      <c r="L281" s="3"/>
      <c r="M281" s="3"/>
      <c r="N281" s="3"/>
      <c r="O281" s="3"/>
      <c r="P281" s="3"/>
      <c r="Q281" s="3">
        <v>281</v>
      </c>
      <c r="R281" s="3"/>
      <c r="S281" s="3">
        <v>668.5</v>
      </c>
      <c r="T281" s="3"/>
      <c r="U281" s="3"/>
      <c r="V281" s="3"/>
      <c r="W281" s="3">
        <v>142</v>
      </c>
      <c r="X281" s="3"/>
      <c r="Y281" s="3"/>
      <c r="Z281" s="3"/>
      <c r="AA281" s="3"/>
      <c r="AB281" s="3">
        <v>901</v>
      </c>
      <c r="AC281" s="3"/>
      <c r="AD281" s="3">
        <v>50</v>
      </c>
      <c r="AE281" s="3"/>
      <c r="AF281" s="3"/>
      <c r="AG281" s="3"/>
      <c r="AH281" s="3"/>
      <c r="AI281" s="3"/>
      <c r="AJ281" s="3"/>
      <c r="AK281" s="3"/>
      <c r="AL281" s="3">
        <v>1268</v>
      </c>
      <c r="AM281" s="3"/>
      <c r="AN281" s="3"/>
      <c r="AO281" s="3"/>
      <c r="AP281" s="3"/>
      <c r="AQ281" s="3"/>
      <c r="AR281" s="3"/>
      <c r="AS281" s="3"/>
      <c r="AT281" s="373">
        <v>348.5</v>
      </c>
      <c r="AU281" s="3"/>
      <c r="AV281" s="3">
        <f t="shared" si="62"/>
        <v>4474</v>
      </c>
      <c r="AW281" s="3">
        <v>4474</v>
      </c>
    </row>
    <row r="282" spans="1:49" ht="18.75">
      <c r="A282" s="8">
        <v>12108</v>
      </c>
      <c r="B282" s="411" t="s">
        <v>13</v>
      </c>
      <c r="C282" s="3"/>
      <c r="D282" s="3">
        <v>18.260000000000002</v>
      </c>
      <c r="E282" s="3"/>
      <c r="F282" s="3">
        <v>21.12</v>
      </c>
      <c r="G282" s="3"/>
      <c r="H282" s="3">
        <v>30.62</v>
      </c>
      <c r="I282" s="3"/>
      <c r="J282" s="3">
        <v>41.89</v>
      </c>
      <c r="K282" s="3"/>
      <c r="L282" s="3">
        <v>108.85</v>
      </c>
      <c r="M282" s="3"/>
      <c r="N282" s="3">
        <v>40.98</v>
      </c>
      <c r="O282" s="3"/>
      <c r="P282" s="3">
        <v>44.44</v>
      </c>
      <c r="Q282" s="3"/>
      <c r="R282" s="3">
        <v>163.59</v>
      </c>
      <c r="S282" s="3"/>
      <c r="T282" s="3">
        <v>102.6</v>
      </c>
      <c r="U282" s="3"/>
      <c r="V282" s="3">
        <v>115.06</v>
      </c>
      <c r="W282" s="3"/>
      <c r="X282" s="3">
        <v>78.739999999999995</v>
      </c>
      <c r="Y282" s="3"/>
      <c r="Z282" s="3"/>
      <c r="AA282" s="3">
        <v>54.81</v>
      </c>
      <c r="AB282" s="3"/>
      <c r="AC282" s="3">
        <v>31.12</v>
      </c>
      <c r="AD282" s="3"/>
      <c r="AE282" s="3">
        <v>32.36</v>
      </c>
      <c r="AF282" s="3"/>
      <c r="AG282" s="3">
        <v>10.84</v>
      </c>
      <c r="AH282" s="3"/>
      <c r="AI282" s="3">
        <v>92</v>
      </c>
      <c r="AJ282" s="3"/>
      <c r="AK282" s="3">
        <v>32.53</v>
      </c>
      <c r="AL282" s="3"/>
      <c r="AM282" s="3">
        <v>80.11</v>
      </c>
      <c r="AN282" s="3">
        <v>30.5</v>
      </c>
      <c r="AO282" s="3"/>
      <c r="AP282" s="3"/>
      <c r="AQ282" s="3">
        <v>18.420000000000002</v>
      </c>
      <c r="AR282" s="3"/>
      <c r="AS282" s="3">
        <v>23.23</v>
      </c>
      <c r="AT282" s="373"/>
      <c r="AU282" s="3">
        <v>23.15</v>
      </c>
      <c r="AV282" s="3">
        <f t="shared" si="62"/>
        <v>1195.2200000000003</v>
      </c>
      <c r="AW282" s="3">
        <v>1195.22</v>
      </c>
    </row>
    <row r="283" spans="1:49" ht="18.75">
      <c r="A283" s="8">
        <v>12109</v>
      </c>
      <c r="B283" s="411" t="s">
        <v>14</v>
      </c>
      <c r="C283" s="3"/>
      <c r="D283" s="3">
        <v>15.87</v>
      </c>
      <c r="E283" s="3"/>
      <c r="F283" s="3">
        <v>18.39</v>
      </c>
      <c r="G283" s="3"/>
      <c r="H283" s="3">
        <v>38.53</v>
      </c>
      <c r="I283" s="3"/>
      <c r="J283" s="3">
        <v>30.39</v>
      </c>
      <c r="K283" s="3"/>
      <c r="L283" s="3">
        <v>133.12</v>
      </c>
      <c r="M283" s="3"/>
      <c r="N283" s="3">
        <v>35.409999999999997</v>
      </c>
      <c r="O283" s="3"/>
      <c r="P283" s="3">
        <v>50.31</v>
      </c>
      <c r="Q283" s="3"/>
      <c r="R283" s="3">
        <v>144.07</v>
      </c>
      <c r="S283" s="3"/>
      <c r="T283" s="3">
        <v>82.68</v>
      </c>
      <c r="U283" s="3"/>
      <c r="V283" s="3">
        <v>110.68</v>
      </c>
      <c r="W283" s="3"/>
      <c r="X283" s="3">
        <v>73.290000000000006</v>
      </c>
      <c r="Y283" s="3"/>
      <c r="Z283" s="3"/>
      <c r="AA283" s="3">
        <v>53.01</v>
      </c>
      <c r="AB283" s="3"/>
      <c r="AC283" s="3">
        <v>24.96</v>
      </c>
      <c r="AD283" s="3"/>
      <c r="AE283" s="3">
        <v>37.909999999999997</v>
      </c>
      <c r="AF283" s="3"/>
      <c r="AG283" s="3">
        <v>9.64</v>
      </c>
      <c r="AH283" s="3"/>
      <c r="AI283" s="3">
        <v>109.54</v>
      </c>
      <c r="AJ283" s="3"/>
      <c r="AK283" s="3">
        <v>25.94</v>
      </c>
      <c r="AL283" s="3"/>
      <c r="AM283" s="3">
        <v>73.3</v>
      </c>
      <c r="AN283" s="3">
        <v>35.58</v>
      </c>
      <c r="AO283" s="3"/>
      <c r="AP283" s="3"/>
      <c r="AQ283" s="3">
        <v>16.670000000000002</v>
      </c>
      <c r="AR283" s="3"/>
      <c r="AS283" s="3">
        <v>21.26</v>
      </c>
      <c r="AT283" s="373"/>
      <c r="AU283" s="3">
        <v>20.59</v>
      </c>
      <c r="AV283" s="3">
        <f t="shared" si="62"/>
        <v>1161.1399999999999</v>
      </c>
      <c r="AW283" s="3">
        <v>1161.1400000000001</v>
      </c>
    </row>
    <row r="284" spans="1:49" ht="18.75">
      <c r="A284" s="8">
        <v>12110</v>
      </c>
      <c r="B284" s="411" t="s">
        <v>15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73"/>
      <c r="AU284" s="3"/>
      <c r="AV284" s="3">
        <f t="shared" si="62"/>
        <v>0</v>
      </c>
      <c r="AW284" s="3">
        <v>0</v>
      </c>
    </row>
    <row r="285" spans="1:49" ht="18.75">
      <c r="A285" s="8">
        <v>12111</v>
      </c>
      <c r="B285" s="411" t="s">
        <v>16</v>
      </c>
      <c r="C285" s="3">
        <v>14</v>
      </c>
      <c r="D285" s="3"/>
      <c r="E285" s="3"/>
      <c r="F285" s="3"/>
      <c r="G285" s="3">
        <v>64</v>
      </c>
      <c r="H285" s="3"/>
      <c r="I285" s="3"/>
      <c r="J285" s="3"/>
      <c r="K285" s="3">
        <v>156</v>
      </c>
      <c r="L285" s="3"/>
      <c r="M285" s="3">
        <v>6</v>
      </c>
      <c r="N285" s="3"/>
      <c r="O285" s="3"/>
      <c r="P285" s="3"/>
      <c r="Q285" s="3">
        <v>28.25</v>
      </c>
      <c r="R285" s="3"/>
      <c r="S285" s="3">
        <v>20</v>
      </c>
      <c r="T285" s="3"/>
      <c r="U285" s="3">
        <v>6</v>
      </c>
      <c r="V285" s="3"/>
      <c r="W285" s="3"/>
      <c r="X285" s="3"/>
      <c r="Y285" s="3"/>
      <c r="Z285" s="3"/>
      <c r="AA285" s="3"/>
      <c r="AB285" s="3">
        <v>30</v>
      </c>
      <c r="AC285" s="3"/>
      <c r="AD285" s="3">
        <v>12</v>
      </c>
      <c r="AE285" s="3"/>
      <c r="AF285" s="3">
        <v>20</v>
      </c>
      <c r="AG285" s="3"/>
      <c r="AH285" s="3">
        <v>26</v>
      </c>
      <c r="AI285" s="3"/>
      <c r="AJ285" s="3">
        <v>10</v>
      </c>
      <c r="AK285" s="3"/>
      <c r="AL285" s="3">
        <v>14</v>
      </c>
      <c r="AM285" s="3"/>
      <c r="AN285" s="3"/>
      <c r="AO285" s="3">
        <v>20</v>
      </c>
      <c r="AP285" s="3">
        <v>14</v>
      </c>
      <c r="AQ285" s="3"/>
      <c r="AR285" s="3"/>
      <c r="AS285" s="3"/>
      <c r="AT285" s="373">
        <v>6</v>
      </c>
      <c r="AU285" s="3"/>
      <c r="AV285" s="3">
        <f t="shared" si="62"/>
        <v>446.25</v>
      </c>
      <c r="AW285" s="3">
        <v>446.25</v>
      </c>
    </row>
    <row r="286" spans="1:49" ht="18.75">
      <c r="A286" s="8">
        <v>12112</v>
      </c>
      <c r="B286" s="411" t="s">
        <v>17</v>
      </c>
      <c r="C286" s="3"/>
      <c r="D286" s="3">
        <v>2.5</v>
      </c>
      <c r="E286" s="3"/>
      <c r="F286" s="3">
        <v>7.5</v>
      </c>
      <c r="G286" s="3"/>
      <c r="H286" s="3">
        <v>5</v>
      </c>
      <c r="I286" s="3"/>
      <c r="J286" s="3"/>
      <c r="K286" s="3"/>
      <c r="L286" s="3"/>
      <c r="M286" s="3"/>
      <c r="N286" s="3"/>
      <c r="O286" s="3"/>
      <c r="P286" s="3">
        <v>2.5</v>
      </c>
      <c r="Q286" s="3"/>
      <c r="R286" s="3">
        <v>12.5</v>
      </c>
      <c r="S286" s="3"/>
      <c r="T286" s="3">
        <v>10</v>
      </c>
      <c r="U286" s="3"/>
      <c r="V286" s="3">
        <v>2.5</v>
      </c>
      <c r="W286" s="3"/>
      <c r="X286" s="3">
        <v>10</v>
      </c>
      <c r="Y286" s="3"/>
      <c r="Z286" s="3"/>
      <c r="AA286" s="3">
        <v>5</v>
      </c>
      <c r="AB286" s="3"/>
      <c r="AC286" s="3"/>
      <c r="AD286" s="3"/>
      <c r="AE286" s="3">
        <v>2.5</v>
      </c>
      <c r="AF286" s="3"/>
      <c r="AG286" s="3">
        <v>2.5</v>
      </c>
      <c r="AH286" s="3"/>
      <c r="AI286" s="3">
        <v>27.5</v>
      </c>
      <c r="AJ286" s="3"/>
      <c r="AK286" s="3">
        <v>5</v>
      </c>
      <c r="AL286" s="3"/>
      <c r="AM286" s="3">
        <v>5</v>
      </c>
      <c r="AN286" s="3">
        <v>10</v>
      </c>
      <c r="AO286" s="3"/>
      <c r="AP286" s="3"/>
      <c r="AQ286" s="3">
        <v>5</v>
      </c>
      <c r="AR286" s="3"/>
      <c r="AS286" s="3">
        <v>2.5</v>
      </c>
      <c r="AT286" s="373"/>
      <c r="AU286" s="3">
        <v>7.5</v>
      </c>
      <c r="AV286" s="3">
        <f t="shared" si="62"/>
        <v>125</v>
      </c>
      <c r="AW286" s="3">
        <v>125</v>
      </c>
    </row>
    <row r="287" spans="1:49" ht="18.75">
      <c r="A287" s="8">
        <v>12113</v>
      </c>
      <c r="B287" s="411" t="s">
        <v>18</v>
      </c>
      <c r="C287" s="3"/>
      <c r="D287" s="3"/>
      <c r="E287" s="3">
        <v>88.5</v>
      </c>
      <c r="F287" s="3"/>
      <c r="G287" s="3"/>
      <c r="H287" s="3"/>
      <c r="I287" s="3"/>
      <c r="J287" s="3"/>
      <c r="K287" s="3">
        <v>162</v>
      </c>
      <c r="L287" s="3"/>
      <c r="M287" s="3"/>
      <c r="N287" s="3"/>
      <c r="O287" s="3"/>
      <c r="P287" s="3">
        <v>5</v>
      </c>
      <c r="Q287" s="3">
        <v>93</v>
      </c>
      <c r="R287" s="3"/>
      <c r="S287" s="3">
        <v>150</v>
      </c>
      <c r="T287" s="3">
        <v>20</v>
      </c>
      <c r="U287" s="3"/>
      <c r="V287" s="3">
        <v>5</v>
      </c>
      <c r="W287" s="3">
        <v>56</v>
      </c>
      <c r="X287" s="3">
        <v>5</v>
      </c>
      <c r="Y287" s="3"/>
      <c r="Z287" s="3"/>
      <c r="AA287" s="3"/>
      <c r="AB287" s="3">
        <v>367.5</v>
      </c>
      <c r="AC287" s="3">
        <v>10</v>
      </c>
      <c r="AD287" s="3">
        <v>43</v>
      </c>
      <c r="AE287" s="3"/>
      <c r="AF287" s="3"/>
      <c r="AG287" s="3"/>
      <c r="AH287" s="3"/>
      <c r="AI287" s="3"/>
      <c r="AJ287" s="3"/>
      <c r="AK287" s="3"/>
      <c r="AL287" s="3">
        <v>353</v>
      </c>
      <c r="AM287" s="3"/>
      <c r="AN287" s="3">
        <v>5</v>
      </c>
      <c r="AO287" s="3"/>
      <c r="AP287" s="3"/>
      <c r="AQ287" s="3"/>
      <c r="AR287" s="3"/>
      <c r="AS287" s="3"/>
      <c r="AT287" s="373">
        <v>110</v>
      </c>
      <c r="AU287" s="3"/>
      <c r="AV287" s="3">
        <f t="shared" si="62"/>
        <v>1473</v>
      </c>
      <c r="AW287" s="3">
        <v>1473</v>
      </c>
    </row>
    <row r="288" spans="1:49" ht="18.75">
      <c r="A288" s="8">
        <v>12114</v>
      </c>
      <c r="B288" s="411" t="s">
        <v>19</v>
      </c>
      <c r="C288" s="3">
        <v>10.06</v>
      </c>
      <c r="D288" s="3">
        <v>5.21</v>
      </c>
      <c r="E288" s="3">
        <v>13.82</v>
      </c>
      <c r="F288" s="3">
        <v>2.5499999999999998</v>
      </c>
      <c r="G288" s="3">
        <v>11.87</v>
      </c>
      <c r="H288" s="3">
        <v>7.65</v>
      </c>
      <c r="I288" s="3">
        <v>5.4</v>
      </c>
      <c r="J288" s="3">
        <v>20.22</v>
      </c>
      <c r="K288" s="3">
        <v>15.51</v>
      </c>
      <c r="L288" s="3">
        <v>44.63</v>
      </c>
      <c r="M288" s="3">
        <v>7.72</v>
      </c>
      <c r="N288" s="3">
        <v>8.6300000000000008</v>
      </c>
      <c r="O288" s="3">
        <v>14.56</v>
      </c>
      <c r="P288" s="3">
        <v>66.23</v>
      </c>
      <c r="Q288" s="3">
        <v>7.98</v>
      </c>
      <c r="R288" s="3">
        <v>55.1</v>
      </c>
      <c r="S288" s="3">
        <v>10.4</v>
      </c>
      <c r="T288" s="3">
        <v>23.54</v>
      </c>
      <c r="U288" s="3">
        <v>7.21</v>
      </c>
      <c r="V288" s="3">
        <v>19.8</v>
      </c>
      <c r="W288" s="3">
        <v>7.14</v>
      </c>
      <c r="X288" s="3">
        <v>32.26</v>
      </c>
      <c r="Y288" s="3"/>
      <c r="Z288" s="3">
        <v>16.71</v>
      </c>
      <c r="AA288" s="3">
        <v>24.22</v>
      </c>
      <c r="AB288" s="3">
        <v>9.67</v>
      </c>
      <c r="AC288" s="3">
        <v>15.58</v>
      </c>
      <c r="AD288" s="3">
        <v>7.05</v>
      </c>
      <c r="AE288" s="3">
        <v>27.18</v>
      </c>
      <c r="AF288" s="3">
        <v>7.28</v>
      </c>
      <c r="AG288" s="3">
        <v>8.56</v>
      </c>
      <c r="AH288" s="3">
        <v>10.4</v>
      </c>
      <c r="AI288" s="3">
        <v>26.16</v>
      </c>
      <c r="AJ288" s="3">
        <v>9.58</v>
      </c>
      <c r="AK288" s="3">
        <v>4.5</v>
      </c>
      <c r="AL288" s="3">
        <v>17.510000000000002</v>
      </c>
      <c r="AM288" s="3">
        <v>25.15</v>
      </c>
      <c r="AN288" s="3">
        <v>28.39</v>
      </c>
      <c r="AO288" s="3">
        <v>7.25</v>
      </c>
      <c r="AP288" s="3">
        <v>10.99</v>
      </c>
      <c r="AQ288" s="3">
        <v>16.989999999999998</v>
      </c>
      <c r="AR288" s="3">
        <v>8.86</v>
      </c>
      <c r="AS288" s="3">
        <v>8.31</v>
      </c>
      <c r="AT288" s="373">
        <v>12.1</v>
      </c>
      <c r="AU288" s="3">
        <v>13.22</v>
      </c>
      <c r="AV288" s="3">
        <f t="shared" si="62"/>
        <v>713.14999999999986</v>
      </c>
      <c r="AW288" s="3">
        <v>713.15</v>
      </c>
    </row>
    <row r="289" spans="1:49" ht="18.75">
      <c r="A289" s="8">
        <v>12115</v>
      </c>
      <c r="B289" s="411" t="s">
        <v>35</v>
      </c>
      <c r="C289" s="3"/>
      <c r="D289" s="3">
        <v>47.62</v>
      </c>
      <c r="E289" s="3"/>
      <c r="F289" s="3"/>
      <c r="G289" s="3">
        <v>214.5</v>
      </c>
      <c r="H289" s="3"/>
      <c r="I289" s="3">
        <v>85</v>
      </c>
      <c r="J289" s="3">
        <v>190.48</v>
      </c>
      <c r="K289" s="3">
        <v>81.25</v>
      </c>
      <c r="L289" s="3">
        <v>428.58</v>
      </c>
      <c r="M289" s="3">
        <v>84.5</v>
      </c>
      <c r="N289" s="3"/>
      <c r="O289" s="3"/>
      <c r="P289" s="3"/>
      <c r="Q289" s="3"/>
      <c r="R289" s="3">
        <v>476.2</v>
      </c>
      <c r="S289" s="3">
        <v>348</v>
      </c>
      <c r="T289" s="3">
        <v>142.86000000000001</v>
      </c>
      <c r="U289" s="3">
        <v>81.5</v>
      </c>
      <c r="V289" s="3"/>
      <c r="W289" s="3">
        <v>78</v>
      </c>
      <c r="X289" s="3">
        <v>359.58</v>
      </c>
      <c r="Y289" s="3"/>
      <c r="Z289" s="3"/>
      <c r="AA289" s="3">
        <v>142.86000000000001</v>
      </c>
      <c r="AB289" s="3"/>
      <c r="AC289" s="3">
        <v>142.86000000000001</v>
      </c>
      <c r="AD289" s="3">
        <v>370.5</v>
      </c>
      <c r="AE289" s="3">
        <v>238.1</v>
      </c>
      <c r="AF289" s="3">
        <v>191.5</v>
      </c>
      <c r="AG289" s="3">
        <v>142.86000000000001</v>
      </c>
      <c r="AH289" s="3"/>
      <c r="AI289" s="3">
        <v>142.86000000000001</v>
      </c>
      <c r="AJ289" s="3">
        <v>89</v>
      </c>
      <c r="AK289" s="3"/>
      <c r="AL289" s="3"/>
      <c r="AM289" s="3"/>
      <c r="AN289" s="3">
        <v>238.1</v>
      </c>
      <c r="AO289" s="3">
        <v>333.5</v>
      </c>
      <c r="AP289" s="3">
        <v>82.5</v>
      </c>
      <c r="AQ289" s="3">
        <v>190.48</v>
      </c>
      <c r="AR289" s="3">
        <v>81.25</v>
      </c>
      <c r="AS289" s="3">
        <v>47.62</v>
      </c>
      <c r="AT289" s="373"/>
      <c r="AU289" s="3">
        <v>190.48</v>
      </c>
      <c r="AV289" s="3">
        <f t="shared" si="62"/>
        <v>5242.54</v>
      </c>
      <c r="AW289" s="3">
        <v>5242.54</v>
      </c>
    </row>
    <row r="290" spans="1:49" ht="18.75">
      <c r="A290" s="8">
        <v>12117</v>
      </c>
      <c r="B290" s="411" t="s">
        <v>20</v>
      </c>
      <c r="C290" s="3"/>
      <c r="D290" s="3">
        <v>6.86</v>
      </c>
      <c r="E290" s="3"/>
      <c r="F290" s="3">
        <v>3.49</v>
      </c>
      <c r="G290" s="3"/>
      <c r="H290" s="3">
        <v>10.17</v>
      </c>
      <c r="I290" s="3"/>
      <c r="J290" s="3">
        <v>23.09</v>
      </c>
      <c r="K290" s="3"/>
      <c r="L290" s="3">
        <v>57.09</v>
      </c>
      <c r="M290" s="3"/>
      <c r="N290" s="3">
        <v>9.9600000000000009</v>
      </c>
      <c r="O290" s="3"/>
      <c r="P290" s="3">
        <v>13.61</v>
      </c>
      <c r="Q290" s="3"/>
      <c r="R290" s="3">
        <v>54.55</v>
      </c>
      <c r="S290" s="3"/>
      <c r="T290" s="3">
        <v>36.57</v>
      </c>
      <c r="U290" s="3"/>
      <c r="V290" s="3">
        <v>36.979999999999997</v>
      </c>
      <c r="W290" s="3"/>
      <c r="X290" s="3">
        <v>23.44</v>
      </c>
      <c r="Y290" s="3"/>
      <c r="Z290" s="3"/>
      <c r="AA290" s="3">
        <v>19.690000000000001</v>
      </c>
      <c r="AB290" s="3"/>
      <c r="AC290" s="3">
        <v>10.28</v>
      </c>
      <c r="AD290" s="3"/>
      <c r="AE290" s="3">
        <v>9.4700000000000006</v>
      </c>
      <c r="AF290" s="3"/>
      <c r="AG290" s="3">
        <v>3.52</v>
      </c>
      <c r="AH290" s="3"/>
      <c r="AI290" s="3">
        <v>79.319999999999993</v>
      </c>
      <c r="AJ290" s="3"/>
      <c r="AK290" s="3">
        <v>6.9</v>
      </c>
      <c r="AL290" s="3"/>
      <c r="AM290" s="3">
        <v>26.78</v>
      </c>
      <c r="AN290" s="3">
        <v>9.1199999999999992</v>
      </c>
      <c r="AO290" s="3"/>
      <c r="AP290" s="3"/>
      <c r="AQ290" s="3">
        <v>6.89</v>
      </c>
      <c r="AR290" s="3"/>
      <c r="AS290" s="3">
        <v>6.4</v>
      </c>
      <c r="AT290" s="373"/>
      <c r="AU290" s="3">
        <v>3.97</v>
      </c>
      <c r="AV290" s="3">
        <f t="shared" si="62"/>
        <v>458.15</v>
      </c>
      <c r="AW290" s="3">
        <v>458.15</v>
      </c>
    </row>
    <row r="291" spans="1:49" ht="18.75">
      <c r="A291" s="8">
        <v>12118</v>
      </c>
      <c r="B291" s="411" t="s">
        <v>21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73"/>
      <c r="AU291" s="3"/>
      <c r="AV291" s="3">
        <f t="shared" si="62"/>
        <v>0</v>
      </c>
      <c r="AW291" s="3">
        <v>0</v>
      </c>
    </row>
    <row r="292" spans="1:49" ht="18.75">
      <c r="A292" s="8">
        <v>12119</v>
      </c>
      <c r="B292" s="411" t="s">
        <v>64</v>
      </c>
      <c r="C292" s="3">
        <v>3</v>
      </c>
      <c r="D292" s="3"/>
      <c r="E292" s="3">
        <v>6</v>
      </c>
      <c r="F292" s="3"/>
      <c r="G292" s="3">
        <v>5</v>
      </c>
      <c r="H292" s="3"/>
      <c r="I292" s="3">
        <v>4</v>
      </c>
      <c r="J292" s="3"/>
      <c r="K292" s="3">
        <v>4</v>
      </c>
      <c r="L292" s="3"/>
      <c r="M292" s="3">
        <v>1</v>
      </c>
      <c r="N292" s="3"/>
      <c r="O292" s="3">
        <v>10</v>
      </c>
      <c r="P292" s="3"/>
      <c r="Q292" s="3">
        <v>7</v>
      </c>
      <c r="R292" s="3"/>
      <c r="S292" s="3">
        <v>4</v>
      </c>
      <c r="T292" s="3"/>
      <c r="U292" s="3">
        <v>8</v>
      </c>
      <c r="V292" s="3"/>
      <c r="W292" s="3">
        <v>1.84</v>
      </c>
      <c r="X292" s="3"/>
      <c r="Y292" s="3"/>
      <c r="Z292" s="3">
        <v>3</v>
      </c>
      <c r="AA292" s="3"/>
      <c r="AB292" s="3">
        <v>8</v>
      </c>
      <c r="AC292" s="3"/>
      <c r="AD292" s="3">
        <v>1</v>
      </c>
      <c r="AE292" s="3"/>
      <c r="AF292" s="3">
        <v>2</v>
      </c>
      <c r="AG292" s="3"/>
      <c r="AH292" s="3">
        <v>7</v>
      </c>
      <c r="AI292" s="3"/>
      <c r="AJ292" s="3"/>
      <c r="AK292" s="3"/>
      <c r="AL292" s="3">
        <v>12</v>
      </c>
      <c r="AM292" s="3"/>
      <c r="AN292" s="3"/>
      <c r="AO292" s="3">
        <v>7</v>
      </c>
      <c r="AP292" s="3">
        <v>15</v>
      </c>
      <c r="AQ292" s="3"/>
      <c r="AR292" s="3">
        <v>7</v>
      </c>
      <c r="AS292" s="3"/>
      <c r="AT292" s="373">
        <v>3</v>
      </c>
      <c r="AU292" s="3"/>
      <c r="AV292" s="3">
        <f t="shared" si="62"/>
        <v>118.84</v>
      </c>
      <c r="AW292" s="3">
        <v>118.84</v>
      </c>
    </row>
    <row r="293" spans="1:49" ht="18.75">
      <c r="A293" s="8">
        <v>12123</v>
      </c>
      <c r="B293" s="411" t="s">
        <v>22</v>
      </c>
      <c r="C293" s="3">
        <v>63.8</v>
      </c>
      <c r="D293" s="3"/>
      <c r="E293" s="3">
        <v>269.55</v>
      </c>
      <c r="F293" s="3"/>
      <c r="G293" s="3">
        <v>223.05</v>
      </c>
      <c r="H293" s="3"/>
      <c r="I293" s="3">
        <v>82.45</v>
      </c>
      <c r="J293" s="3"/>
      <c r="K293" s="3">
        <v>66.7</v>
      </c>
      <c r="L293" s="3"/>
      <c r="M293" s="3">
        <v>81.150000000000006</v>
      </c>
      <c r="N293" s="3"/>
      <c r="O293" s="3">
        <v>85.1</v>
      </c>
      <c r="P293" s="3"/>
      <c r="Q293" s="3">
        <v>227.55</v>
      </c>
      <c r="R293" s="3"/>
      <c r="S293" s="3">
        <v>85.65</v>
      </c>
      <c r="T293" s="3"/>
      <c r="U293" s="3">
        <v>68.7</v>
      </c>
      <c r="V293" s="3"/>
      <c r="W293" s="3">
        <v>70.55</v>
      </c>
      <c r="X293" s="3"/>
      <c r="Y293" s="3"/>
      <c r="Z293" s="3">
        <v>86.55</v>
      </c>
      <c r="AA293" s="3"/>
      <c r="AB293" s="3">
        <v>227.8</v>
      </c>
      <c r="AC293" s="3"/>
      <c r="AD293" s="3">
        <v>109.75</v>
      </c>
      <c r="AE293" s="3"/>
      <c r="AF293" s="3"/>
      <c r="AG293" s="3"/>
      <c r="AH293" s="3">
        <v>76.650000000000006</v>
      </c>
      <c r="AI293" s="3"/>
      <c r="AJ293" s="3">
        <v>160.13999999999999</v>
      </c>
      <c r="AK293" s="3"/>
      <c r="AL293" s="3">
        <v>240.65</v>
      </c>
      <c r="AM293" s="3"/>
      <c r="AN293" s="3"/>
      <c r="AO293" s="3">
        <v>85.05</v>
      </c>
      <c r="AP293" s="3">
        <v>64</v>
      </c>
      <c r="AQ293" s="3"/>
      <c r="AR293" s="3">
        <v>68.2</v>
      </c>
      <c r="AS293" s="3"/>
      <c r="AT293" s="373">
        <v>74.3</v>
      </c>
      <c r="AU293" s="3"/>
      <c r="AV293" s="3">
        <f t="shared" si="62"/>
        <v>2517.3400000000006</v>
      </c>
      <c r="AW293" s="3">
        <v>2517.34</v>
      </c>
    </row>
    <row r="294" spans="1:49" ht="18.75">
      <c r="A294" s="8">
        <v>12210</v>
      </c>
      <c r="B294" s="411" t="s">
        <v>23</v>
      </c>
      <c r="C294" s="3">
        <v>14.4</v>
      </c>
      <c r="D294" s="3"/>
      <c r="E294" s="3"/>
      <c r="F294" s="3"/>
      <c r="G294" s="3">
        <v>28.8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>
        <v>25.74</v>
      </c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>
        <v>16</v>
      </c>
      <c r="AI294" s="3"/>
      <c r="AJ294" s="3">
        <v>7.2</v>
      </c>
      <c r="AK294" s="3"/>
      <c r="AL294" s="3">
        <v>94.34</v>
      </c>
      <c r="AM294" s="3"/>
      <c r="AN294" s="3"/>
      <c r="AO294" s="3">
        <v>3</v>
      </c>
      <c r="AP294" s="3">
        <v>33.74</v>
      </c>
      <c r="AQ294" s="3"/>
      <c r="AR294" s="3"/>
      <c r="AS294" s="3"/>
      <c r="AT294" s="373">
        <v>32.17</v>
      </c>
      <c r="AU294" s="3"/>
      <c r="AV294" s="3">
        <f t="shared" si="62"/>
        <v>255.39000000000004</v>
      </c>
      <c r="AW294" s="3">
        <v>255.39</v>
      </c>
    </row>
    <row r="295" spans="1:49" ht="18.75">
      <c r="A295" s="8">
        <v>12211</v>
      </c>
      <c r="B295" s="411" t="s">
        <v>24</v>
      </c>
      <c r="C295" s="3">
        <v>1.26</v>
      </c>
      <c r="D295" s="3"/>
      <c r="E295" s="3">
        <v>2.52</v>
      </c>
      <c r="F295" s="3"/>
      <c r="G295" s="3">
        <v>2.1</v>
      </c>
      <c r="H295" s="3"/>
      <c r="I295" s="3">
        <v>1.68</v>
      </c>
      <c r="J295" s="3"/>
      <c r="K295" s="3">
        <v>1.68</v>
      </c>
      <c r="L295" s="3"/>
      <c r="M295" s="3">
        <v>0.42</v>
      </c>
      <c r="N295" s="3"/>
      <c r="O295" s="3">
        <v>4.2</v>
      </c>
      <c r="P295" s="3"/>
      <c r="Q295" s="3">
        <v>2.94</v>
      </c>
      <c r="R295" s="3"/>
      <c r="S295" s="3">
        <v>1.68</v>
      </c>
      <c r="T295" s="3"/>
      <c r="U295" s="3">
        <v>3.36</v>
      </c>
      <c r="V295" s="3"/>
      <c r="W295" s="3">
        <v>1.34</v>
      </c>
      <c r="X295" s="3"/>
      <c r="Y295" s="3"/>
      <c r="Z295" s="3">
        <v>1.26</v>
      </c>
      <c r="AA295" s="3"/>
      <c r="AB295" s="3">
        <v>3.36</v>
      </c>
      <c r="AC295" s="3"/>
      <c r="AD295" s="3">
        <v>0.42</v>
      </c>
      <c r="AE295" s="3"/>
      <c r="AF295" s="3">
        <v>0.84</v>
      </c>
      <c r="AG295" s="3"/>
      <c r="AH295" s="3">
        <v>2.94</v>
      </c>
      <c r="AI295" s="3"/>
      <c r="AJ295" s="3" t="s">
        <v>618</v>
      </c>
      <c r="AK295" s="3"/>
      <c r="AL295" s="3">
        <v>5.04</v>
      </c>
      <c r="AM295" s="3"/>
      <c r="AN295" s="3"/>
      <c r="AO295" s="3">
        <v>2.94</v>
      </c>
      <c r="AP295" s="3">
        <v>6.3</v>
      </c>
      <c r="AQ295" s="3"/>
      <c r="AR295" s="3">
        <v>2.94</v>
      </c>
      <c r="AS295" s="3"/>
      <c r="AT295" s="373">
        <v>1.26</v>
      </c>
      <c r="AU295" s="3"/>
      <c r="AV295" s="3">
        <f t="shared" si="62"/>
        <v>50.47999999999999</v>
      </c>
      <c r="AW295" s="3">
        <v>50.48</v>
      </c>
    </row>
    <row r="296" spans="1:49" ht="18.75">
      <c r="A296" s="8">
        <v>14299</v>
      </c>
      <c r="B296" s="411" t="s">
        <v>25</v>
      </c>
      <c r="C296" s="3">
        <v>1.38</v>
      </c>
      <c r="D296" s="3"/>
      <c r="E296" s="3">
        <v>2.76</v>
      </c>
      <c r="F296" s="3"/>
      <c r="G296" s="3">
        <v>7.3</v>
      </c>
      <c r="H296" s="3"/>
      <c r="I296" s="3">
        <v>1.84</v>
      </c>
      <c r="J296" s="3"/>
      <c r="K296" s="3">
        <v>1.84</v>
      </c>
      <c r="L296" s="3"/>
      <c r="M296" s="3">
        <v>5.46</v>
      </c>
      <c r="N296" s="3"/>
      <c r="O296" s="3">
        <v>4.5999999999999996</v>
      </c>
      <c r="P296" s="3"/>
      <c r="Q296" s="3">
        <v>3.22</v>
      </c>
      <c r="R296" s="3"/>
      <c r="S296" s="3">
        <v>6.84</v>
      </c>
      <c r="T296" s="3"/>
      <c r="U296" s="3">
        <v>8.67</v>
      </c>
      <c r="V296" s="3"/>
      <c r="W296" s="3">
        <v>0.68</v>
      </c>
      <c r="X296" s="3"/>
      <c r="Y296" s="3"/>
      <c r="Z296" s="3">
        <v>1.38</v>
      </c>
      <c r="AA296" s="3"/>
      <c r="AB296" s="3">
        <v>13.68</v>
      </c>
      <c r="AC296" s="3"/>
      <c r="AD296" s="3">
        <v>10.46</v>
      </c>
      <c r="AE296" s="3"/>
      <c r="AF296" s="3">
        <v>5.92</v>
      </c>
      <c r="AG296" s="3"/>
      <c r="AH296" s="3">
        <v>13.22</v>
      </c>
      <c r="AI296" s="3"/>
      <c r="AJ296" s="3">
        <v>12.1</v>
      </c>
      <c r="AK296" s="3"/>
      <c r="AL296" s="3">
        <v>5.52</v>
      </c>
      <c r="AM296" s="3"/>
      <c r="AN296" s="3"/>
      <c r="AO296" s="3">
        <v>13.39</v>
      </c>
      <c r="AP296" s="3">
        <v>6.9</v>
      </c>
      <c r="AQ296" s="3"/>
      <c r="AR296" s="3">
        <v>3.22</v>
      </c>
      <c r="AS296" s="3"/>
      <c r="AT296" s="373">
        <v>6.38</v>
      </c>
      <c r="AU296" s="3"/>
      <c r="AV296" s="3">
        <f t="shared" si="62"/>
        <v>136.76</v>
      </c>
      <c r="AW296" s="3">
        <v>136.76</v>
      </c>
    </row>
    <row r="297" spans="1:49" ht="36.75">
      <c r="A297" s="8">
        <v>14399</v>
      </c>
      <c r="B297" s="412" t="s">
        <v>36</v>
      </c>
      <c r="C297" s="3"/>
      <c r="D297" s="3"/>
      <c r="E297" s="3"/>
      <c r="F297" s="3"/>
      <c r="G297" s="3"/>
      <c r="H297" s="3"/>
      <c r="I297" s="3"/>
      <c r="J297" s="3"/>
      <c r="K297" s="3">
        <v>9.75</v>
      </c>
      <c r="L297" s="3"/>
      <c r="M297" s="3"/>
      <c r="N297" s="3"/>
      <c r="O297" s="3"/>
      <c r="P297" s="3"/>
      <c r="Q297" s="3"/>
      <c r="R297" s="3"/>
      <c r="S297" s="3">
        <v>318.60000000000002</v>
      </c>
      <c r="T297" s="3"/>
      <c r="U297" s="3"/>
      <c r="V297" s="3"/>
      <c r="W297" s="3"/>
      <c r="X297" s="3"/>
      <c r="Y297" s="3"/>
      <c r="Z297" s="3"/>
      <c r="AA297" s="3"/>
      <c r="AB297" s="3">
        <v>32.5</v>
      </c>
      <c r="AC297" s="3"/>
      <c r="AD297" s="3"/>
      <c r="AE297" s="3"/>
      <c r="AF297" s="3"/>
      <c r="AG297" s="3"/>
      <c r="AH297" s="3"/>
      <c r="AI297" s="3"/>
      <c r="AJ297" s="3">
        <v>6</v>
      </c>
      <c r="AK297" s="3"/>
      <c r="AL297" s="3"/>
      <c r="AM297" s="3"/>
      <c r="AN297" s="3"/>
      <c r="AO297" s="3">
        <v>97.5</v>
      </c>
      <c r="AP297" s="3">
        <v>6.25</v>
      </c>
      <c r="AQ297" s="3"/>
      <c r="AR297" s="3"/>
      <c r="AS297" s="3"/>
      <c r="AT297" s="373">
        <v>9.75</v>
      </c>
      <c r="AU297" s="3"/>
      <c r="AV297" s="3">
        <f t="shared" si="62"/>
        <v>480.35</v>
      </c>
      <c r="AW297" s="3">
        <v>480.35</v>
      </c>
    </row>
    <row r="298" spans="1:49" ht="18.75">
      <c r="A298" s="8">
        <v>15402</v>
      </c>
      <c r="B298" s="411" t="s">
        <v>26</v>
      </c>
      <c r="C298" s="3"/>
      <c r="D298" s="3"/>
      <c r="E298" s="3"/>
      <c r="F298" s="3"/>
      <c r="G298" s="3"/>
      <c r="H298" s="3">
        <v>14.29</v>
      </c>
      <c r="I298" s="3"/>
      <c r="J298" s="3"/>
      <c r="K298" s="3"/>
      <c r="L298" s="3">
        <v>48.58</v>
      </c>
      <c r="M298" s="3"/>
      <c r="N298" s="3">
        <v>20</v>
      </c>
      <c r="O298" s="3"/>
      <c r="P298" s="3"/>
      <c r="Q298" s="3"/>
      <c r="R298" s="3">
        <v>42.87</v>
      </c>
      <c r="S298" s="3"/>
      <c r="T298" s="3"/>
      <c r="U298" s="3"/>
      <c r="V298" s="3">
        <v>20</v>
      </c>
      <c r="W298" s="3"/>
      <c r="X298" s="3"/>
      <c r="Y298" s="3"/>
      <c r="Z298" s="3"/>
      <c r="AA298" s="3"/>
      <c r="AB298" s="3"/>
      <c r="AC298" s="3">
        <v>30</v>
      </c>
      <c r="AD298" s="3"/>
      <c r="AE298" s="3"/>
      <c r="AF298" s="3"/>
      <c r="AG298" s="3"/>
      <c r="AH298" s="3"/>
      <c r="AI298" s="3"/>
      <c r="AJ298" s="3"/>
      <c r="AK298" s="3"/>
      <c r="AL298" s="3"/>
      <c r="AM298" s="3">
        <v>120</v>
      </c>
      <c r="AN298" s="3">
        <v>203.82</v>
      </c>
      <c r="AO298" s="3"/>
      <c r="AP298" s="3"/>
      <c r="AQ298" s="3">
        <v>70.45</v>
      </c>
      <c r="AR298" s="3"/>
      <c r="AS298" s="3">
        <v>14.23</v>
      </c>
      <c r="AT298" s="373"/>
      <c r="AU298" s="3"/>
      <c r="AV298" s="3">
        <f t="shared" si="62"/>
        <v>584.24</v>
      </c>
      <c r="AW298" s="3">
        <v>584.24</v>
      </c>
    </row>
    <row r="299" spans="1:49" ht="18.75">
      <c r="A299" s="8">
        <v>15499</v>
      </c>
      <c r="B299" s="411" t="s">
        <v>27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73"/>
      <c r="AU299" s="3"/>
      <c r="AV299" s="3">
        <f t="shared" si="62"/>
        <v>0</v>
      </c>
      <c r="AW299" s="3">
        <v>0</v>
      </c>
    </row>
    <row r="300" spans="1:49" ht="18.75">
      <c r="A300" s="8">
        <v>15301</v>
      </c>
      <c r="B300" s="411" t="s">
        <v>28</v>
      </c>
      <c r="C300" s="3"/>
      <c r="D300" s="3">
        <v>5.72</v>
      </c>
      <c r="E300" s="3"/>
      <c r="F300" s="3">
        <v>5.72</v>
      </c>
      <c r="G300" s="3"/>
      <c r="H300" s="3">
        <v>8.68</v>
      </c>
      <c r="I300" s="3"/>
      <c r="J300" s="3"/>
      <c r="K300" s="3"/>
      <c r="L300" s="3">
        <v>8.73</v>
      </c>
      <c r="M300" s="3"/>
      <c r="N300" s="3">
        <v>2.86</v>
      </c>
      <c r="O300" s="3"/>
      <c r="P300" s="3"/>
      <c r="Q300" s="3"/>
      <c r="R300" s="3">
        <v>13.21</v>
      </c>
      <c r="S300" s="3"/>
      <c r="T300" s="3">
        <v>5.72</v>
      </c>
      <c r="U300" s="3"/>
      <c r="V300" s="3">
        <v>6.28</v>
      </c>
      <c r="W300" s="3"/>
      <c r="X300" s="3">
        <v>8.58</v>
      </c>
      <c r="Y300" s="3"/>
      <c r="Z300" s="3"/>
      <c r="AA300" s="3">
        <v>2.86</v>
      </c>
      <c r="AB300" s="3"/>
      <c r="AC300" s="3"/>
      <c r="AD300" s="3"/>
      <c r="AE300" s="3"/>
      <c r="AF300" s="3"/>
      <c r="AG300" s="3"/>
      <c r="AH300" s="3"/>
      <c r="AI300" s="3">
        <v>21.59</v>
      </c>
      <c r="AJ300" s="3"/>
      <c r="AK300" s="3">
        <v>8.58</v>
      </c>
      <c r="AL300" s="3"/>
      <c r="AM300" s="3">
        <v>14.44</v>
      </c>
      <c r="AN300" s="3">
        <v>8.58</v>
      </c>
      <c r="AO300" s="3"/>
      <c r="AP300" s="3"/>
      <c r="AQ300" s="3">
        <v>8.58</v>
      </c>
      <c r="AR300" s="3"/>
      <c r="AS300" s="3">
        <v>2.86</v>
      </c>
      <c r="AT300" s="373"/>
      <c r="AU300" s="3">
        <v>8.58</v>
      </c>
      <c r="AV300" s="3">
        <f t="shared" si="62"/>
        <v>141.57000000000002</v>
      </c>
      <c r="AW300" s="3">
        <v>141.57</v>
      </c>
    </row>
    <row r="301" spans="1:49" ht="18.75">
      <c r="A301" s="8">
        <v>15302</v>
      </c>
      <c r="B301" s="411" t="s">
        <v>29</v>
      </c>
      <c r="C301" s="3"/>
      <c r="D301" s="3">
        <v>0.05</v>
      </c>
      <c r="E301" s="3"/>
      <c r="F301" s="3">
        <v>0.28999999999999998</v>
      </c>
      <c r="G301" s="3"/>
      <c r="H301" s="3">
        <v>0.59</v>
      </c>
      <c r="I301" s="3"/>
      <c r="J301" s="3"/>
      <c r="K301" s="3"/>
      <c r="L301" s="3">
        <v>1.25</v>
      </c>
      <c r="M301" s="3"/>
      <c r="N301" s="3"/>
      <c r="O301" s="3"/>
      <c r="P301" s="3"/>
      <c r="Q301" s="3"/>
      <c r="R301" s="3">
        <v>2.85</v>
      </c>
      <c r="S301" s="3"/>
      <c r="T301" s="3"/>
      <c r="U301" s="3"/>
      <c r="V301" s="3">
        <v>2.2000000000000002</v>
      </c>
      <c r="W301" s="3"/>
      <c r="X301" s="3">
        <v>13.73</v>
      </c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>
        <v>4.7300000000000004</v>
      </c>
      <c r="AJ301" s="3"/>
      <c r="AK301" s="3">
        <v>0.1</v>
      </c>
      <c r="AL301" s="3"/>
      <c r="AM301" s="3">
        <v>22.32</v>
      </c>
      <c r="AN301" s="3">
        <v>0.47</v>
      </c>
      <c r="AO301" s="3"/>
      <c r="AP301" s="3"/>
      <c r="AQ301" s="3">
        <v>1.51</v>
      </c>
      <c r="AR301" s="3"/>
      <c r="AS301" s="3"/>
      <c r="AT301" s="373"/>
      <c r="AU301" s="3"/>
      <c r="AV301" s="3">
        <f t="shared" si="62"/>
        <v>50.089999999999996</v>
      </c>
      <c r="AW301" s="3">
        <v>50.09</v>
      </c>
    </row>
    <row r="302" spans="1:49" ht="18.75">
      <c r="A302" s="8">
        <v>15310</v>
      </c>
      <c r="B302" s="411" t="s">
        <v>30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73"/>
      <c r="AU302" s="3"/>
      <c r="AV302" s="3">
        <f t="shared" si="62"/>
        <v>0</v>
      </c>
      <c r="AW302" s="3">
        <v>0</v>
      </c>
    </row>
    <row r="303" spans="1:49" ht="18.75">
      <c r="A303" s="8">
        <v>15312</v>
      </c>
      <c r="B303" s="411" t="s">
        <v>31</v>
      </c>
      <c r="C303" s="3"/>
      <c r="D303" s="3"/>
      <c r="E303" s="3">
        <v>5.71</v>
      </c>
      <c r="F303" s="3"/>
      <c r="G303" s="3">
        <v>11.42</v>
      </c>
      <c r="H303" s="3"/>
      <c r="I303" s="3"/>
      <c r="J303" s="3"/>
      <c r="K303" s="3">
        <v>5.71</v>
      </c>
      <c r="L303" s="3"/>
      <c r="M303" s="3"/>
      <c r="N303" s="3"/>
      <c r="O303" s="3"/>
      <c r="P303" s="3"/>
      <c r="Q303" s="3">
        <v>5.71</v>
      </c>
      <c r="R303" s="3"/>
      <c r="S303" s="3"/>
      <c r="T303" s="3"/>
      <c r="U303" s="3">
        <v>2.86</v>
      </c>
      <c r="V303" s="3"/>
      <c r="W303" s="3">
        <v>5.72</v>
      </c>
      <c r="X303" s="3"/>
      <c r="Y303" s="3"/>
      <c r="Z303" s="3"/>
      <c r="AA303" s="3"/>
      <c r="AB303" s="3"/>
      <c r="AC303" s="3"/>
      <c r="AD303" s="3">
        <v>5.71</v>
      </c>
      <c r="AE303" s="3"/>
      <c r="AF303" s="3"/>
      <c r="AG303" s="3"/>
      <c r="AH303" s="3"/>
      <c r="AI303" s="3"/>
      <c r="AJ303" s="3">
        <v>5.72</v>
      </c>
      <c r="AK303" s="3"/>
      <c r="AL303" s="3">
        <v>11.42</v>
      </c>
      <c r="AM303" s="3"/>
      <c r="AN303" s="3"/>
      <c r="AO303" s="3">
        <v>8.57</v>
      </c>
      <c r="AP303" s="3">
        <v>8.52</v>
      </c>
      <c r="AQ303" s="3"/>
      <c r="AR303" s="3"/>
      <c r="AS303" s="3"/>
      <c r="AT303" s="373">
        <v>2.86</v>
      </c>
      <c r="AU303" s="3"/>
      <c r="AV303" s="3">
        <f t="shared" si="62"/>
        <v>79.930000000000007</v>
      </c>
      <c r="AW303" s="3">
        <v>79.930000000000007</v>
      </c>
    </row>
    <row r="304" spans="1:49" ht="18.75">
      <c r="A304" s="8">
        <v>15314</v>
      </c>
      <c r="B304" s="411" t="s">
        <v>32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73"/>
      <c r="AU304" s="3"/>
      <c r="AV304" s="3">
        <f t="shared" si="62"/>
        <v>0</v>
      </c>
      <c r="AW304" s="3">
        <v>0</v>
      </c>
    </row>
    <row r="305" spans="1:51" ht="18.75">
      <c r="A305" s="1">
        <v>16201</v>
      </c>
      <c r="B305" s="2" t="s">
        <v>49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>
        <v>33480.82</v>
      </c>
      <c r="AM305" s="3"/>
      <c r="AN305" s="3"/>
      <c r="AO305" s="3"/>
      <c r="AP305" s="3"/>
      <c r="AQ305" s="3"/>
      <c r="AR305" s="3"/>
      <c r="AS305" s="3"/>
      <c r="AT305" s="373"/>
      <c r="AU305" s="3"/>
      <c r="AV305" s="3">
        <f t="shared" si="62"/>
        <v>33480.82</v>
      </c>
      <c r="AW305" s="3">
        <v>33480.82</v>
      </c>
    </row>
    <row r="306" spans="1:51" ht="18.75">
      <c r="A306" s="1">
        <v>22201</v>
      </c>
      <c r="B306" s="2" t="s">
        <v>51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>
        <v>100442.46</v>
      </c>
      <c r="AM306" s="3"/>
      <c r="AN306" s="3"/>
      <c r="AO306" s="3"/>
      <c r="AP306" s="3"/>
      <c r="AQ306" s="3"/>
      <c r="AR306" s="3"/>
      <c r="AS306" s="3"/>
      <c r="AT306" s="373"/>
      <c r="AU306" s="3"/>
      <c r="AV306" s="3">
        <f t="shared" si="62"/>
        <v>100442.46</v>
      </c>
      <c r="AW306" s="3">
        <v>100442.46</v>
      </c>
    </row>
    <row r="307" spans="1:51" ht="18.75">
      <c r="A307" s="28">
        <v>15706</v>
      </c>
      <c r="B307" s="24" t="s">
        <v>67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73">
        <v>432.45</v>
      </c>
      <c r="AU307" s="3"/>
      <c r="AV307" s="3">
        <f t="shared" si="62"/>
        <v>432.45</v>
      </c>
      <c r="AW307" s="3">
        <v>432.45</v>
      </c>
    </row>
    <row r="308" spans="1:51" ht="18.75">
      <c r="A308" s="8">
        <v>15799</v>
      </c>
      <c r="B308" s="411" t="s">
        <v>33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>
        <v>117.14</v>
      </c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>
        <v>8.66</v>
      </c>
      <c r="AM308" s="3"/>
      <c r="AN308" s="3"/>
      <c r="AO308" s="3"/>
      <c r="AP308" s="3"/>
      <c r="AQ308" s="3"/>
      <c r="AR308" s="3"/>
      <c r="AS308" s="3"/>
      <c r="AT308" s="373"/>
      <c r="AU308" s="3"/>
      <c r="AV308" s="3">
        <f t="shared" si="62"/>
        <v>125.8</v>
      </c>
      <c r="AW308" s="3">
        <v>125.8</v>
      </c>
    </row>
    <row r="309" spans="1:51" ht="18.75">
      <c r="A309" s="8">
        <v>16405</v>
      </c>
      <c r="B309" s="411" t="s">
        <v>66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>
        <v>876.55</v>
      </c>
      <c r="AM309" s="3"/>
      <c r="AN309" s="3"/>
      <c r="AO309" s="3"/>
      <c r="AP309" s="3"/>
      <c r="AQ309" s="3"/>
      <c r="AR309" s="3"/>
      <c r="AS309" s="3"/>
      <c r="AT309" s="373"/>
      <c r="AU309" s="3"/>
      <c r="AV309" s="3">
        <f t="shared" si="62"/>
        <v>876.55</v>
      </c>
      <c r="AW309" s="3">
        <v>876.55</v>
      </c>
    </row>
    <row r="310" spans="1:51" ht="36.75">
      <c r="A310" s="8"/>
      <c r="B310" s="412" t="s">
        <v>624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73"/>
      <c r="AU310" s="3"/>
      <c r="AV310" s="3">
        <f t="shared" si="62"/>
        <v>0</v>
      </c>
      <c r="AW310" s="3">
        <v>0</v>
      </c>
    </row>
    <row r="311" spans="1:51" ht="54.75">
      <c r="A311" s="10">
        <v>16405</v>
      </c>
      <c r="B311" s="430" t="s">
        <v>54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73"/>
      <c r="AU311" s="3"/>
      <c r="AV311" s="3">
        <f t="shared" si="62"/>
        <v>0</v>
      </c>
      <c r="AW311" s="3">
        <v>0</v>
      </c>
    </row>
    <row r="312" spans="1:51" ht="58.5">
      <c r="A312" s="8">
        <v>16405</v>
      </c>
      <c r="B312" s="25" t="s">
        <v>63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73"/>
      <c r="AU312" s="3"/>
      <c r="AV312" s="3">
        <f t="shared" si="62"/>
        <v>0</v>
      </c>
      <c r="AW312" s="3">
        <v>0</v>
      </c>
    </row>
    <row r="313" spans="1:51" ht="72.75">
      <c r="A313" s="8">
        <v>22201</v>
      </c>
      <c r="B313" s="21" t="s">
        <v>55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73"/>
      <c r="AU313" s="3"/>
      <c r="AV313" s="3">
        <f t="shared" si="62"/>
        <v>0</v>
      </c>
      <c r="AW313" s="3">
        <v>0</v>
      </c>
      <c r="AY313" s="23">
        <f>+AV316</f>
        <v>167950.32</v>
      </c>
    </row>
    <row r="314" spans="1:51" ht="72.75">
      <c r="A314" s="8">
        <v>22201</v>
      </c>
      <c r="B314" s="21" t="s">
        <v>61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73"/>
      <c r="AU314" s="3"/>
      <c r="AV314" s="3">
        <f t="shared" si="62"/>
        <v>0</v>
      </c>
      <c r="AW314" s="3">
        <v>0</v>
      </c>
      <c r="AY314" s="23">
        <f>+AV317</f>
        <v>167950.31999999995</v>
      </c>
    </row>
    <row r="315" spans="1:51" ht="36.75">
      <c r="A315" s="8">
        <v>22551</v>
      </c>
      <c r="B315" s="412" t="s">
        <v>57</v>
      </c>
      <c r="C315" s="441"/>
      <c r="D315" s="441"/>
      <c r="E315" s="441"/>
      <c r="F315" s="441"/>
      <c r="G315" s="441"/>
      <c r="H315" s="441"/>
      <c r="I315" s="441"/>
      <c r="J315" s="441"/>
      <c r="K315" s="441"/>
      <c r="L315" s="441"/>
      <c r="M315" s="441"/>
      <c r="N315" s="441"/>
      <c r="O315" s="441"/>
      <c r="P315" s="441"/>
      <c r="Q315" s="441"/>
      <c r="R315" s="441"/>
      <c r="S315" s="441"/>
      <c r="T315" s="441"/>
      <c r="U315" s="441"/>
      <c r="V315" s="441"/>
      <c r="W315" s="441"/>
      <c r="X315" s="441"/>
      <c r="Y315" s="441"/>
      <c r="Z315" s="441"/>
      <c r="AA315" s="441"/>
      <c r="AB315" s="441"/>
      <c r="AC315" s="441"/>
      <c r="AD315" s="441"/>
      <c r="AE315" s="441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73">
        <v>4350.25</v>
      </c>
      <c r="AU315" s="3"/>
      <c r="AV315" s="3">
        <f t="shared" si="62"/>
        <v>4350.25</v>
      </c>
      <c r="AW315" s="3">
        <v>4350.25</v>
      </c>
      <c r="AY315" s="23">
        <f>+AY313-AY314</f>
        <v>0</v>
      </c>
    </row>
    <row r="316" spans="1:51" ht="18.75">
      <c r="A316" s="9"/>
      <c r="B316" s="413" t="s">
        <v>34</v>
      </c>
      <c r="C316" s="376">
        <f>SUM(C269:C315)</f>
        <v>275.59999999999997</v>
      </c>
      <c r="D316" s="376">
        <f t="shared" ref="D316:AT316" si="63">SUM(D269:D315)</f>
        <v>114.74</v>
      </c>
      <c r="E316" s="376">
        <f t="shared" si="63"/>
        <v>1003.31</v>
      </c>
      <c r="F316" s="376">
        <f t="shared" si="63"/>
        <v>59.06</v>
      </c>
      <c r="G316" s="376">
        <f t="shared" si="63"/>
        <v>717.44999999999982</v>
      </c>
      <c r="H316" s="376">
        <f t="shared" si="63"/>
        <v>176.75</v>
      </c>
      <c r="I316" s="376">
        <f t="shared" si="63"/>
        <v>294.52999999999997</v>
      </c>
      <c r="J316" s="376">
        <f t="shared" si="63"/>
        <v>414.79999999999995</v>
      </c>
      <c r="K316" s="376">
        <f t="shared" si="63"/>
        <v>1534.96</v>
      </c>
      <c r="L316" s="376">
        <f t="shared" si="63"/>
        <v>948.48</v>
      </c>
      <c r="M316" s="376">
        <f t="shared" si="63"/>
        <v>386.93999999999994</v>
      </c>
      <c r="N316" s="376">
        <f t="shared" si="63"/>
        <v>168.75000000000003</v>
      </c>
      <c r="O316" s="376">
        <f t="shared" si="63"/>
        <v>434.14000000000004</v>
      </c>
      <c r="P316" s="376">
        <f t="shared" si="63"/>
        <v>1392.41</v>
      </c>
      <c r="Q316" s="376">
        <f t="shared" si="63"/>
        <v>1044.6300000000001</v>
      </c>
      <c r="R316" s="376">
        <f t="shared" si="63"/>
        <v>1141.7399999999998</v>
      </c>
      <c r="S316" s="376">
        <f t="shared" si="63"/>
        <v>2111.6600000000003</v>
      </c>
      <c r="T316" s="376">
        <f t="shared" si="63"/>
        <v>494.56000000000006</v>
      </c>
      <c r="U316" s="376">
        <f t="shared" si="63"/>
        <v>344.65000000000009</v>
      </c>
      <c r="V316" s="376">
        <f t="shared" si="63"/>
        <v>423.99</v>
      </c>
      <c r="W316" s="376">
        <f t="shared" si="63"/>
        <v>567.15</v>
      </c>
      <c r="X316" s="376">
        <f t="shared" si="63"/>
        <v>687.25000000000011</v>
      </c>
      <c r="Y316" s="376">
        <f t="shared" si="63"/>
        <v>0</v>
      </c>
      <c r="Z316" s="376">
        <f t="shared" si="63"/>
        <v>460.15999999999997</v>
      </c>
      <c r="AA316" s="376">
        <f t="shared" si="63"/>
        <v>511.16</v>
      </c>
      <c r="AB316" s="376">
        <f t="shared" si="63"/>
        <v>2001.5</v>
      </c>
      <c r="AC316" s="376">
        <f t="shared" si="63"/>
        <v>327.12</v>
      </c>
      <c r="AD316" s="376">
        <f t="shared" si="63"/>
        <v>751.0100000000001</v>
      </c>
      <c r="AE316" s="376">
        <f t="shared" si="63"/>
        <v>574.85</v>
      </c>
      <c r="AF316" s="442">
        <f t="shared" si="63"/>
        <v>350.61</v>
      </c>
      <c r="AG316" s="442">
        <f t="shared" si="63"/>
        <v>179.63000000000002</v>
      </c>
      <c r="AH316" s="442">
        <f t="shared" si="63"/>
        <v>316.77000000000004</v>
      </c>
      <c r="AI316" s="442">
        <f t="shared" si="63"/>
        <v>575.36000000000013</v>
      </c>
      <c r="AJ316" s="442">
        <f t="shared" si="63"/>
        <v>457.32000000000005</v>
      </c>
      <c r="AK316" s="442">
        <f t="shared" si="63"/>
        <v>102.39</v>
      </c>
      <c r="AL316" s="442">
        <f t="shared" si="63"/>
        <v>137343.50999999998</v>
      </c>
      <c r="AM316" s="442">
        <f t="shared" si="63"/>
        <v>565.29000000000008</v>
      </c>
      <c r="AN316" s="442">
        <f t="shared" si="63"/>
        <v>606.16</v>
      </c>
      <c r="AO316" s="442">
        <f t="shared" si="63"/>
        <v>684.92000000000007</v>
      </c>
      <c r="AP316" s="442">
        <f t="shared" si="63"/>
        <v>411.2</v>
      </c>
      <c r="AQ316" s="442">
        <f t="shared" si="63"/>
        <v>364.72999999999996</v>
      </c>
      <c r="AR316" s="442">
        <f t="shared" si="63"/>
        <v>614.73000000000013</v>
      </c>
      <c r="AS316" s="442">
        <f t="shared" si="63"/>
        <v>177.01000000000002</v>
      </c>
      <c r="AT316" s="442">
        <f t="shared" si="63"/>
        <v>5553.85</v>
      </c>
      <c r="AU316" s="442">
        <f>SUM(AU269:AU315)</f>
        <v>283.49</v>
      </c>
      <c r="AV316" s="11">
        <f>SUM(AV269:AV315)</f>
        <v>167950.32</v>
      </c>
      <c r="AW316" s="23">
        <f>SUM(C316:AU316)</f>
        <v>167950.32000000004</v>
      </c>
    </row>
    <row r="317" spans="1:51" ht="18.75">
      <c r="C317" s="26">
        <f>+C316+D316</f>
        <v>390.34</v>
      </c>
      <c r="D317" s="27"/>
      <c r="E317" s="26">
        <f>+E316+F316</f>
        <v>1062.3699999999999</v>
      </c>
      <c r="F317" s="27"/>
      <c r="G317" s="26">
        <f>+G316+H316</f>
        <v>894.19999999999982</v>
      </c>
      <c r="H317" s="27"/>
      <c r="I317" s="26">
        <f>+I316+J316</f>
        <v>709.32999999999993</v>
      </c>
      <c r="J317" s="27"/>
      <c r="K317" s="26">
        <f>+K316+L316</f>
        <v>2483.44</v>
      </c>
      <c r="L317" s="27"/>
      <c r="M317" s="26">
        <f>+M316+N316</f>
        <v>555.68999999999994</v>
      </c>
      <c r="N317" s="27"/>
      <c r="O317" s="26">
        <f>+O316+P316</f>
        <v>1826.5500000000002</v>
      </c>
      <c r="P317" s="27"/>
      <c r="Q317" s="26">
        <f>+Q316+R316</f>
        <v>2186.37</v>
      </c>
      <c r="R317" s="27"/>
      <c r="S317" s="26">
        <f>+S316+T316</f>
        <v>2606.2200000000003</v>
      </c>
      <c r="T317" s="27"/>
      <c r="U317" s="26">
        <f>+U316+V316</f>
        <v>768.6400000000001</v>
      </c>
      <c r="V317" s="27"/>
      <c r="W317" s="26">
        <f>+W316+X316</f>
        <v>1254.4000000000001</v>
      </c>
      <c r="X317" s="27"/>
      <c r="Y317" s="27"/>
      <c r="Z317" s="26">
        <f>+Z316+AA316</f>
        <v>971.31999999999994</v>
      </c>
      <c r="AA317" s="27"/>
      <c r="AB317" s="26">
        <f>+AB316+AC316</f>
        <v>2328.62</v>
      </c>
      <c r="AC317" s="27"/>
      <c r="AD317" s="26">
        <f>+AD316+AE316</f>
        <v>1325.8600000000001</v>
      </c>
      <c r="AE317" s="27"/>
      <c r="AF317" s="26">
        <f>+AF316+AG316</f>
        <v>530.24</v>
      </c>
      <c r="AG317" s="27"/>
      <c r="AH317" s="7">
        <f>+AH316+AI316</f>
        <v>892.13000000000011</v>
      </c>
      <c r="AI317" s="27"/>
      <c r="AJ317" s="26">
        <f>+AJ316+AK316</f>
        <v>559.71</v>
      </c>
      <c r="AK317" s="27"/>
      <c r="AL317" s="26">
        <f>+AL316+AM316</f>
        <v>137908.79999999999</v>
      </c>
      <c r="AM317" s="27"/>
      <c r="AN317" s="26">
        <f>+AN316+AO316</f>
        <v>1291.08</v>
      </c>
      <c r="AP317" s="23">
        <f>+AP316+AQ316</f>
        <v>775.93</v>
      </c>
      <c r="AR317" s="23">
        <f>+AR316+AS316</f>
        <v>791.74000000000012</v>
      </c>
      <c r="AT317" s="23">
        <f>+AT316+AU316</f>
        <v>5837.34</v>
      </c>
      <c r="AU317" s="27"/>
      <c r="AV317" s="444">
        <f>SUM(C317:AU317)</f>
        <v>167950.31999999995</v>
      </c>
    </row>
    <row r="319" spans="1:51" ht="23.25">
      <c r="A319" s="653" t="s">
        <v>629</v>
      </c>
      <c r="B319" s="653"/>
      <c r="C319" s="653"/>
      <c r="D319" s="653"/>
      <c r="E319" s="653"/>
      <c r="F319" s="653"/>
      <c r="G319" s="653"/>
      <c r="H319" s="653"/>
      <c r="I319" s="653"/>
      <c r="J319" s="653"/>
      <c r="K319" s="653"/>
      <c r="L319" s="653"/>
      <c r="M319" s="653"/>
      <c r="N319" s="653"/>
      <c r="O319" s="653"/>
      <c r="P319" s="653"/>
      <c r="Q319" s="653"/>
    </row>
    <row r="320" spans="1:51" ht="21">
      <c r="A320" s="18" t="s">
        <v>59</v>
      </c>
      <c r="B320" s="409" t="s">
        <v>60</v>
      </c>
      <c r="C320" s="4">
        <v>3</v>
      </c>
      <c r="D320" s="4">
        <v>3</v>
      </c>
      <c r="E320" s="4">
        <v>4</v>
      </c>
      <c r="F320" s="4">
        <v>4</v>
      </c>
      <c r="G320" s="4">
        <v>5</v>
      </c>
      <c r="H320" s="4">
        <v>5</v>
      </c>
      <c r="I320" s="4">
        <v>6</v>
      </c>
      <c r="J320" s="4">
        <v>6</v>
      </c>
      <c r="K320" s="4">
        <v>7</v>
      </c>
      <c r="L320" s="4">
        <v>7</v>
      </c>
      <c r="M320" s="4">
        <v>10</v>
      </c>
      <c r="N320" s="4">
        <v>10</v>
      </c>
      <c r="O320" s="4">
        <v>11</v>
      </c>
      <c r="P320" s="4">
        <v>11</v>
      </c>
      <c r="Q320" s="4">
        <v>12</v>
      </c>
      <c r="R320" s="4">
        <v>12</v>
      </c>
      <c r="S320" s="4">
        <v>13</v>
      </c>
      <c r="T320" s="4">
        <v>13</v>
      </c>
      <c r="U320" s="4">
        <v>14</v>
      </c>
      <c r="V320" s="4">
        <v>14</v>
      </c>
      <c r="W320" s="4">
        <v>17</v>
      </c>
      <c r="X320" s="4">
        <v>17</v>
      </c>
      <c r="Y320" s="4"/>
      <c r="Z320" s="4">
        <v>18</v>
      </c>
      <c r="AA320" s="4">
        <v>18</v>
      </c>
      <c r="AB320" s="4">
        <v>19</v>
      </c>
      <c r="AC320" s="4">
        <v>19</v>
      </c>
      <c r="AD320" s="4">
        <v>20</v>
      </c>
      <c r="AE320" s="4">
        <v>20</v>
      </c>
      <c r="AF320" s="4">
        <v>21</v>
      </c>
      <c r="AG320" s="4">
        <v>21</v>
      </c>
      <c r="AH320" s="4">
        <v>24</v>
      </c>
      <c r="AI320" s="4">
        <v>24</v>
      </c>
      <c r="AJ320" s="4">
        <v>25</v>
      </c>
      <c r="AK320" s="4">
        <v>25</v>
      </c>
      <c r="AL320" s="4">
        <v>26</v>
      </c>
      <c r="AM320" s="4">
        <v>26</v>
      </c>
      <c r="AN320" s="4">
        <v>27</v>
      </c>
      <c r="AO320" s="4">
        <v>27</v>
      </c>
      <c r="AP320" s="4">
        <v>28</v>
      </c>
      <c r="AQ320" s="4">
        <v>28</v>
      </c>
      <c r="AR320" s="419">
        <v>31</v>
      </c>
      <c r="AS320" s="4">
        <v>31</v>
      </c>
    </row>
    <row r="321" spans="1:47" ht="18.75">
      <c r="A321" s="10">
        <v>11801</v>
      </c>
      <c r="B321" s="410" t="s">
        <v>0</v>
      </c>
      <c r="C321" s="3"/>
      <c r="D321" s="3"/>
      <c r="E321" s="3"/>
      <c r="F321" s="3"/>
      <c r="G321" s="3"/>
      <c r="H321" s="3"/>
      <c r="I321" s="3"/>
      <c r="J321" s="3">
        <v>3.89</v>
      </c>
      <c r="K321" s="3"/>
      <c r="L321" s="3">
        <v>67.48</v>
      </c>
      <c r="M321" s="3"/>
      <c r="N321" s="3">
        <v>107.83</v>
      </c>
      <c r="O321" s="3"/>
      <c r="P321" s="3">
        <v>33.700000000000003</v>
      </c>
      <c r="Q321" s="3"/>
      <c r="R321" s="3">
        <v>153.16999999999999</v>
      </c>
      <c r="S321" s="3"/>
      <c r="T321" s="3">
        <v>5.71</v>
      </c>
      <c r="U321" s="3">
        <v>18</v>
      </c>
      <c r="V321" s="3">
        <v>31.71</v>
      </c>
      <c r="W321" s="3"/>
      <c r="X321" s="3">
        <v>102.73</v>
      </c>
      <c r="Y321" s="3"/>
      <c r="Z321" s="3"/>
      <c r="AA321" s="3">
        <v>26.26</v>
      </c>
      <c r="AB321" s="3"/>
      <c r="AC321" s="3">
        <v>2.85</v>
      </c>
      <c r="AD321" s="3"/>
      <c r="AE321" s="3">
        <v>49.5</v>
      </c>
      <c r="AF321" s="3"/>
      <c r="AG321" s="3">
        <v>15.41</v>
      </c>
      <c r="AH321" s="3"/>
      <c r="AI321" s="3">
        <v>46.26</v>
      </c>
      <c r="AJ321" s="3"/>
      <c r="AK321" s="3">
        <v>23.96</v>
      </c>
      <c r="AL321" s="3">
        <v>34.06</v>
      </c>
      <c r="AM321" s="3"/>
      <c r="AN321" s="3">
        <v>7.75</v>
      </c>
      <c r="AO321" s="3"/>
      <c r="AP321" s="3"/>
      <c r="AQ321" s="3"/>
      <c r="AR321" s="3">
        <v>5.24</v>
      </c>
      <c r="AS321" s="3">
        <v>21.84</v>
      </c>
      <c r="AT321" s="26">
        <f>SUM(C321:AS321)</f>
        <v>757.35</v>
      </c>
      <c r="AU321" s="7"/>
    </row>
    <row r="322" spans="1:47" ht="18.75">
      <c r="A322" s="8">
        <v>11802</v>
      </c>
      <c r="B322" s="411" t="s">
        <v>1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1.1399999999999999</v>
      </c>
      <c r="Q322" s="3"/>
      <c r="R322" s="3"/>
      <c r="S322" s="3"/>
      <c r="T322" s="3"/>
      <c r="U322" s="3"/>
      <c r="V322" s="3"/>
      <c r="W322" s="3"/>
      <c r="X322" s="3">
        <v>45.6</v>
      </c>
      <c r="Y322" s="3"/>
      <c r="Z322" s="3"/>
      <c r="AA322" s="3">
        <v>1.1399999999999999</v>
      </c>
      <c r="AB322" s="3"/>
      <c r="AC322" s="3"/>
      <c r="AD322" s="3"/>
      <c r="AE322" s="3">
        <v>3.43</v>
      </c>
      <c r="AF322" s="3"/>
      <c r="AG322" s="3"/>
      <c r="AH322" s="3"/>
      <c r="AI322" s="3"/>
      <c r="AJ322" s="3"/>
      <c r="AK322" s="3">
        <v>1.1399999999999999</v>
      </c>
      <c r="AL322" s="3"/>
      <c r="AM322" s="3"/>
      <c r="AN322" s="3"/>
      <c r="AO322" s="3"/>
      <c r="AP322" s="3"/>
      <c r="AQ322" s="3">
        <v>5.71</v>
      </c>
      <c r="AR322" s="3"/>
      <c r="AS322" s="3"/>
      <c r="AT322" s="26">
        <f t="shared" ref="AT322:AT368" si="64">SUM(C322:AS322)</f>
        <v>58.160000000000004</v>
      </c>
      <c r="AU322" s="7"/>
    </row>
    <row r="323" spans="1:47" ht="18.75">
      <c r="A323" s="8">
        <v>11803</v>
      </c>
      <c r="B323" s="411" t="s">
        <v>2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>
        <v>1185.19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>
        <v>474.86</v>
      </c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26">
        <f t="shared" si="64"/>
        <v>1660.0500000000002</v>
      </c>
      <c r="AU323" s="7"/>
    </row>
    <row r="324" spans="1:47" ht="18.75">
      <c r="A324" s="8">
        <v>11804</v>
      </c>
      <c r="B324" s="411" t="s">
        <v>3</v>
      </c>
      <c r="C324" s="3"/>
      <c r="D324" s="3"/>
      <c r="E324" s="3"/>
      <c r="F324" s="3">
        <v>39.92</v>
      </c>
      <c r="G324" s="3"/>
      <c r="H324" s="3"/>
      <c r="I324" s="3"/>
      <c r="J324" s="3">
        <v>137.33000000000001</v>
      </c>
      <c r="K324" s="3">
        <v>186.73</v>
      </c>
      <c r="L324" s="3">
        <v>6.57</v>
      </c>
      <c r="M324" s="3"/>
      <c r="N324" s="3">
        <v>74.75</v>
      </c>
      <c r="O324" s="3"/>
      <c r="P324" s="3">
        <v>11.42</v>
      </c>
      <c r="Q324" s="3"/>
      <c r="R324" s="3">
        <v>27.7</v>
      </c>
      <c r="S324" s="3"/>
      <c r="T324" s="3">
        <v>50.6</v>
      </c>
      <c r="U324" s="3">
        <v>90.33</v>
      </c>
      <c r="V324" s="3">
        <v>14.28</v>
      </c>
      <c r="W324" s="3"/>
      <c r="X324" s="3">
        <v>107.36</v>
      </c>
      <c r="Y324" s="3"/>
      <c r="Z324" s="3"/>
      <c r="AA324" s="3">
        <v>191.29</v>
      </c>
      <c r="AB324" s="3"/>
      <c r="AC324" s="3">
        <v>5.71</v>
      </c>
      <c r="AD324" s="3"/>
      <c r="AE324" s="3">
        <v>78.88</v>
      </c>
      <c r="AF324" s="3">
        <v>130</v>
      </c>
      <c r="AG324" s="3">
        <v>7.42</v>
      </c>
      <c r="AH324" s="3"/>
      <c r="AI324" s="3">
        <v>11.42</v>
      </c>
      <c r="AJ324" s="3"/>
      <c r="AK324" s="3"/>
      <c r="AL324" s="3">
        <v>3.42</v>
      </c>
      <c r="AM324" s="3"/>
      <c r="AN324" s="3"/>
      <c r="AO324" s="3"/>
      <c r="AP324" s="3"/>
      <c r="AQ324" s="3"/>
      <c r="AR324" s="3"/>
      <c r="AS324" s="3">
        <v>2.29</v>
      </c>
      <c r="AT324" s="26">
        <f t="shared" si="64"/>
        <v>1177.42</v>
      </c>
      <c r="AU324" s="7"/>
    </row>
    <row r="325" spans="1:47" ht="18.75">
      <c r="A325" s="8">
        <v>11806</v>
      </c>
      <c r="B325" s="411" t="s">
        <v>4</v>
      </c>
      <c r="C325" s="3"/>
      <c r="D325" s="3"/>
      <c r="E325" s="3"/>
      <c r="F325" s="3"/>
      <c r="G325" s="3"/>
      <c r="H325" s="3"/>
      <c r="I325" s="3"/>
      <c r="J325" s="3"/>
      <c r="K325" s="3"/>
      <c r="L325" s="3">
        <v>5.71</v>
      </c>
      <c r="M325" s="3"/>
      <c r="N325" s="3">
        <v>11.42</v>
      </c>
      <c r="O325" s="3"/>
      <c r="P325" s="3">
        <v>14.85</v>
      </c>
      <c r="Q325" s="3"/>
      <c r="R325" s="3">
        <v>9.14</v>
      </c>
      <c r="S325" s="3"/>
      <c r="T325" s="3">
        <v>17.13</v>
      </c>
      <c r="U325" s="3"/>
      <c r="V325" s="3">
        <v>3.43</v>
      </c>
      <c r="W325" s="3"/>
      <c r="X325" s="3"/>
      <c r="Y325" s="3"/>
      <c r="Z325" s="3">
        <v>6.86</v>
      </c>
      <c r="AA325" s="3">
        <v>5.71</v>
      </c>
      <c r="AB325" s="3"/>
      <c r="AC325" s="3"/>
      <c r="AD325" s="3"/>
      <c r="AE325" s="3"/>
      <c r="AF325" s="3"/>
      <c r="AG325" s="3"/>
      <c r="AH325" s="3"/>
      <c r="AI325" s="3">
        <v>5.93</v>
      </c>
      <c r="AJ325" s="3"/>
      <c r="AK325" s="3"/>
      <c r="AL325" s="3"/>
      <c r="AM325" s="3"/>
      <c r="AN325" s="3">
        <v>5.71</v>
      </c>
      <c r="AO325" s="3"/>
      <c r="AP325" s="3"/>
      <c r="AQ325" s="3">
        <v>5.71</v>
      </c>
      <c r="AR325" s="3"/>
      <c r="AS325" s="3"/>
      <c r="AT325" s="26">
        <f t="shared" si="64"/>
        <v>91.6</v>
      </c>
      <c r="AU325" s="7"/>
    </row>
    <row r="326" spans="1:47" ht="18.75">
      <c r="A326" s="8">
        <v>11810</v>
      </c>
      <c r="B326" s="411" t="s">
        <v>630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v>3.43</v>
      </c>
      <c r="Q326" s="3"/>
      <c r="R326" s="3"/>
      <c r="S326" s="3"/>
      <c r="T326" s="3"/>
      <c r="U326" s="3"/>
      <c r="V326" s="3"/>
      <c r="W326" s="3"/>
      <c r="X326" s="3"/>
      <c r="Y326" s="3"/>
      <c r="Z326" s="3">
        <v>0.88</v>
      </c>
      <c r="AA326" s="3"/>
      <c r="AB326" s="3"/>
      <c r="AC326" s="3"/>
      <c r="AD326" s="3">
        <v>0.91</v>
      </c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26">
        <f t="shared" si="64"/>
        <v>5.2200000000000006</v>
      </c>
      <c r="AU326" s="7"/>
    </row>
    <row r="327" spans="1:47" ht="18.75">
      <c r="A327" s="8">
        <v>11815</v>
      </c>
      <c r="B327" s="411" t="s">
        <v>5</v>
      </c>
      <c r="C327" s="3"/>
      <c r="D327" s="3"/>
      <c r="E327" s="3">
        <v>316.5</v>
      </c>
      <c r="F327" s="3"/>
      <c r="G327" s="3"/>
      <c r="H327" s="3"/>
      <c r="I327" s="3"/>
      <c r="J327" s="3"/>
      <c r="K327" s="3">
        <v>111</v>
      </c>
      <c r="L327" s="3"/>
      <c r="M327" s="3"/>
      <c r="N327" s="3"/>
      <c r="O327" s="3">
        <v>456</v>
      </c>
      <c r="P327" s="3"/>
      <c r="Q327" s="3"/>
      <c r="R327" s="3"/>
      <c r="S327" s="3"/>
      <c r="T327" s="3"/>
      <c r="U327" s="3"/>
      <c r="V327" s="3"/>
      <c r="W327" s="3">
        <v>24</v>
      </c>
      <c r="X327" s="3"/>
      <c r="Y327" s="3"/>
      <c r="Z327" s="3">
        <v>252</v>
      </c>
      <c r="AA327" s="3"/>
      <c r="AB327" s="3">
        <v>118.5</v>
      </c>
      <c r="AC327" s="3"/>
      <c r="AD327" s="3">
        <v>39</v>
      </c>
      <c r="AE327" s="3"/>
      <c r="AF327" s="3"/>
      <c r="AG327" s="3"/>
      <c r="AH327" s="3"/>
      <c r="AI327" s="3"/>
      <c r="AJ327" s="3">
        <v>283.5</v>
      </c>
      <c r="AK327" s="3"/>
      <c r="AL327" s="3"/>
      <c r="AM327" s="3">
        <v>36</v>
      </c>
      <c r="AN327" s="3"/>
      <c r="AO327" s="3"/>
      <c r="AP327" s="3"/>
      <c r="AQ327" s="3"/>
      <c r="AR327" s="3"/>
      <c r="AS327" s="3"/>
      <c r="AT327" s="26">
        <f t="shared" si="64"/>
        <v>1636.5</v>
      </c>
      <c r="AU327" s="7"/>
    </row>
    <row r="328" spans="1:47" ht="18.75">
      <c r="A328" s="8">
        <v>11816</v>
      </c>
      <c r="B328" s="411" t="s">
        <v>6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>
        <v>1.1399999999999999</v>
      </c>
      <c r="S328" s="3"/>
      <c r="T328" s="3">
        <v>11.42</v>
      </c>
      <c r="U328" s="3"/>
      <c r="V328" s="3"/>
      <c r="W328" s="3"/>
      <c r="X328" s="3"/>
      <c r="Y328" s="3"/>
      <c r="Z328" s="3"/>
      <c r="AA328" s="3">
        <v>182.72</v>
      </c>
      <c r="AB328" s="3"/>
      <c r="AC328" s="3"/>
      <c r="AD328" s="3"/>
      <c r="AE328" s="3"/>
      <c r="AF328" s="3"/>
      <c r="AG328" s="3">
        <v>39.97</v>
      </c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26">
        <f t="shared" si="64"/>
        <v>235.25</v>
      </c>
      <c r="AU328" s="7"/>
    </row>
    <row r="329" spans="1:47" ht="18.75">
      <c r="A329" s="8">
        <v>11817</v>
      </c>
      <c r="B329" s="411" t="s">
        <v>7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26">
        <f t="shared" si="64"/>
        <v>0</v>
      </c>
      <c r="AU329" s="7"/>
    </row>
    <row r="330" spans="1:47" ht="18.75">
      <c r="A330" s="8">
        <v>11818</v>
      </c>
      <c r="B330" s="411" t="s">
        <v>8</v>
      </c>
      <c r="C330" s="3">
        <v>17.149999999999999</v>
      </c>
      <c r="D330" s="3"/>
      <c r="E330" s="3"/>
      <c r="F330" s="3"/>
      <c r="G330" s="3"/>
      <c r="H330" s="3"/>
      <c r="I330" s="3">
        <v>10.29</v>
      </c>
      <c r="J330" s="3"/>
      <c r="K330" s="3">
        <v>3.43</v>
      </c>
      <c r="L330" s="3"/>
      <c r="M330" s="3">
        <v>6.86</v>
      </c>
      <c r="N330" s="3"/>
      <c r="O330" s="3">
        <v>3.43</v>
      </c>
      <c r="P330" s="3"/>
      <c r="Q330" s="3"/>
      <c r="R330" s="3"/>
      <c r="S330" s="3">
        <v>3.43</v>
      </c>
      <c r="T330" s="3"/>
      <c r="U330" s="3">
        <v>27.44</v>
      </c>
      <c r="V330" s="3">
        <v>0</v>
      </c>
      <c r="W330" s="3">
        <v>6.86</v>
      </c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>
        <v>3.43</v>
      </c>
      <c r="AI330" s="3"/>
      <c r="AJ330" s="3"/>
      <c r="AK330" s="3"/>
      <c r="AL330" s="3"/>
      <c r="AM330" s="3">
        <v>3.43</v>
      </c>
      <c r="AN330" s="3"/>
      <c r="AO330" s="3"/>
      <c r="AP330" s="3"/>
      <c r="AQ330" s="3"/>
      <c r="AR330" s="3"/>
      <c r="AS330" s="3"/>
      <c r="AT330" s="26">
        <f t="shared" si="64"/>
        <v>85.750000000000014</v>
      </c>
      <c r="AU330" s="7"/>
    </row>
    <row r="331" spans="1:47" ht="18.75">
      <c r="A331" s="8">
        <v>11899</v>
      </c>
      <c r="B331" s="411" t="s">
        <v>9</v>
      </c>
      <c r="C331" s="3">
        <v>0.8</v>
      </c>
      <c r="D331" s="3"/>
      <c r="E331" s="3">
        <v>0.99</v>
      </c>
      <c r="F331" s="3"/>
      <c r="G331" s="3">
        <v>2.42</v>
      </c>
      <c r="H331" s="3"/>
      <c r="I331" s="3">
        <v>0.94</v>
      </c>
      <c r="J331" s="3"/>
      <c r="K331" s="3">
        <v>0.55000000000000004</v>
      </c>
      <c r="L331" s="3"/>
      <c r="M331" s="3">
        <v>1.19</v>
      </c>
      <c r="N331" s="3"/>
      <c r="O331" s="3">
        <v>0.22</v>
      </c>
      <c r="P331" s="3"/>
      <c r="Q331" s="3">
        <v>1.68</v>
      </c>
      <c r="R331" s="3"/>
      <c r="S331" s="3">
        <v>0.69</v>
      </c>
      <c r="T331" s="3"/>
      <c r="U331" s="3">
        <v>0.22</v>
      </c>
      <c r="V331" s="3"/>
      <c r="W331" s="3">
        <v>0.66</v>
      </c>
      <c r="X331" s="3"/>
      <c r="Y331" s="3"/>
      <c r="Z331" s="3"/>
      <c r="AA331" s="3"/>
      <c r="AB331" s="3">
        <v>1.82</v>
      </c>
      <c r="AC331" s="3"/>
      <c r="AD331" s="3"/>
      <c r="AE331" s="3"/>
      <c r="AF331" s="3">
        <v>0.64</v>
      </c>
      <c r="AG331" s="3"/>
      <c r="AH331" s="3">
        <v>0.57999999999999996</v>
      </c>
      <c r="AI331" s="3"/>
      <c r="AJ331" s="3">
        <v>2.09</v>
      </c>
      <c r="AK331" s="3"/>
      <c r="AL331" s="3"/>
      <c r="AM331" s="3">
        <v>2.0099999999999998</v>
      </c>
      <c r="AN331" s="3"/>
      <c r="AO331" s="3">
        <v>1.21</v>
      </c>
      <c r="AP331" s="3">
        <v>1.68</v>
      </c>
      <c r="AQ331" s="3"/>
      <c r="AR331" s="3">
        <v>1.05</v>
      </c>
      <c r="AS331" s="3"/>
      <c r="AT331" s="26">
        <f t="shared" si="64"/>
        <v>21.44</v>
      </c>
      <c r="AU331" s="7"/>
    </row>
    <row r="332" spans="1:47" ht="36.75">
      <c r="A332" s="8">
        <v>12105</v>
      </c>
      <c r="B332" s="412" t="s">
        <v>10</v>
      </c>
      <c r="C332" s="3">
        <v>122.5</v>
      </c>
      <c r="D332" s="3"/>
      <c r="E332" s="3">
        <v>113.22</v>
      </c>
      <c r="F332" s="3"/>
      <c r="G332" s="3">
        <v>123.22</v>
      </c>
      <c r="H332" s="3"/>
      <c r="I332" s="3">
        <v>105.72</v>
      </c>
      <c r="J332" s="3"/>
      <c r="K332" s="3">
        <v>99.3</v>
      </c>
      <c r="L332" s="3"/>
      <c r="M332" s="3">
        <v>280.74</v>
      </c>
      <c r="N332" s="3"/>
      <c r="O332" s="3">
        <v>118.58</v>
      </c>
      <c r="P332" s="3"/>
      <c r="Q332" s="3">
        <v>166.44</v>
      </c>
      <c r="R332" s="3"/>
      <c r="S332" s="3">
        <v>81.08</v>
      </c>
      <c r="T332" s="3"/>
      <c r="U332" s="3">
        <v>222.16</v>
      </c>
      <c r="V332" s="3"/>
      <c r="W332" s="3">
        <v>279.3</v>
      </c>
      <c r="X332" s="3"/>
      <c r="Y332" s="3"/>
      <c r="Z332" s="3">
        <v>130.36000000000001</v>
      </c>
      <c r="AA332" s="3"/>
      <c r="AB332" s="3">
        <v>179.3</v>
      </c>
      <c r="AC332" s="3"/>
      <c r="AD332" s="3">
        <v>130.72</v>
      </c>
      <c r="AE332" s="3"/>
      <c r="AF332" s="3">
        <v>126.08</v>
      </c>
      <c r="AG332" s="3"/>
      <c r="AH332" s="3">
        <v>146.80000000000001</v>
      </c>
      <c r="AI332" s="3"/>
      <c r="AJ332" s="3">
        <v>168.8</v>
      </c>
      <c r="AK332" s="3"/>
      <c r="AL332" s="3"/>
      <c r="AM332" s="3">
        <v>121.79</v>
      </c>
      <c r="AN332" s="3"/>
      <c r="AO332" s="3">
        <v>123.58</v>
      </c>
      <c r="AP332" s="3">
        <v>126.08</v>
      </c>
      <c r="AQ332" s="3"/>
      <c r="AR332" s="3">
        <v>129.66</v>
      </c>
      <c r="AS332" s="3"/>
      <c r="AT332" s="26">
        <f t="shared" si="64"/>
        <v>3095.43</v>
      </c>
      <c r="AU332" s="7"/>
    </row>
    <row r="333" spans="1:47" ht="36.75">
      <c r="A333" s="8">
        <v>12106</v>
      </c>
      <c r="B333" s="412" t="s">
        <v>11</v>
      </c>
      <c r="C333" s="3"/>
      <c r="D333" s="3"/>
      <c r="E333" s="3"/>
      <c r="F333" s="3"/>
      <c r="G333" s="3"/>
      <c r="H333" s="3"/>
      <c r="I333" s="3"/>
      <c r="J333" s="3"/>
      <c r="K333" s="3">
        <v>0.95</v>
      </c>
      <c r="L333" s="3"/>
      <c r="M333" s="3">
        <v>0.95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>
        <v>0.95</v>
      </c>
      <c r="AG333" s="3"/>
      <c r="AH333" s="3"/>
      <c r="AI333" s="3"/>
      <c r="AJ333" s="3">
        <v>0.95</v>
      </c>
      <c r="AK333" s="3"/>
      <c r="AL333" s="3"/>
      <c r="AM333" s="3"/>
      <c r="AN333" s="3"/>
      <c r="AO333" s="3"/>
      <c r="AP333" s="3">
        <v>1.9</v>
      </c>
      <c r="AQ333" s="3"/>
      <c r="AR333" s="3"/>
      <c r="AS333" s="3"/>
      <c r="AT333" s="26">
        <f t="shared" si="64"/>
        <v>5.6999999999999993</v>
      </c>
      <c r="AU333" s="7"/>
    </row>
    <row r="334" spans="1:47" ht="18.75">
      <c r="A334" s="8">
        <v>12107</v>
      </c>
      <c r="B334" s="411" t="s">
        <v>12</v>
      </c>
      <c r="C334" s="3"/>
      <c r="D334" s="3"/>
      <c r="E334" s="3">
        <v>1241.5</v>
      </c>
      <c r="F334" s="3"/>
      <c r="G334" s="3"/>
      <c r="H334" s="3"/>
      <c r="I334" s="3"/>
      <c r="J334" s="3"/>
      <c r="K334" s="3">
        <v>275</v>
      </c>
      <c r="L334" s="3"/>
      <c r="M334" s="3"/>
      <c r="N334" s="3"/>
      <c r="O334" s="3">
        <v>888.5</v>
      </c>
      <c r="P334" s="3"/>
      <c r="Q334" s="3"/>
      <c r="R334" s="3"/>
      <c r="S334" s="3"/>
      <c r="T334" s="3"/>
      <c r="U334" s="3"/>
      <c r="V334" s="3"/>
      <c r="W334" s="3">
        <v>407</v>
      </c>
      <c r="X334" s="3"/>
      <c r="Y334" s="3"/>
      <c r="Z334" s="3">
        <v>800.5</v>
      </c>
      <c r="AA334" s="3"/>
      <c r="AB334" s="3">
        <v>183.5</v>
      </c>
      <c r="AC334" s="3"/>
      <c r="AD334" s="3">
        <v>122</v>
      </c>
      <c r="AE334" s="3"/>
      <c r="AF334" s="3"/>
      <c r="AG334" s="3"/>
      <c r="AH334" s="3"/>
      <c r="AI334" s="3"/>
      <c r="AJ334" s="3">
        <v>928</v>
      </c>
      <c r="AK334" s="3"/>
      <c r="AL334" s="3"/>
      <c r="AM334" s="3">
        <v>117</v>
      </c>
      <c r="AN334" s="3"/>
      <c r="AO334" s="3"/>
      <c r="AP334" s="3"/>
      <c r="AQ334" s="3"/>
      <c r="AR334" s="3"/>
      <c r="AS334" s="3"/>
      <c r="AT334" s="26">
        <f t="shared" si="64"/>
        <v>4963</v>
      </c>
      <c r="AU334" s="7"/>
    </row>
    <row r="335" spans="1:47" ht="18.75">
      <c r="A335" s="8">
        <v>12108</v>
      </c>
      <c r="B335" s="411" t="s">
        <v>13</v>
      </c>
      <c r="C335" s="3"/>
      <c r="D335" s="3">
        <v>57.96</v>
      </c>
      <c r="E335" s="3"/>
      <c r="F335" s="3">
        <v>2.5</v>
      </c>
      <c r="G335" s="3"/>
      <c r="H335" s="3">
        <v>1.1299999999999999</v>
      </c>
      <c r="I335" s="3"/>
      <c r="J335" s="3">
        <v>29.8</v>
      </c>
      <c r="K335" s="3"/>
      <c r="L335" s="3">
        <v>60.79</v>
      </c>
      <c r="M335" s="3"/>
      <c r="N335" s="3">
        <v>93.85</v>
      </c>
      <c r="O335" s="3"/>
      <c r="P335" s="3">
        <v>114.94</v>
      </c>
      <c r="Q335" s="3"/>
      <c r="R335" s="3">
        <v>80.739999999999995</v>
      </c>
      <c r="S335" s="3"/>
      <c r="T335" s="3">
        <v>79.66</v>
      </c>
      <c r="U335" s="3"/>
      <c r="V335" s="3">
        <v>73.75</v>
      </c>
      <c r="W335" s="3"/>
      <c r="X335" s="3">
        <v>130.91999999999999</v>
      </c>
      <c r="Y335" s="3"/>
      <c r="Z335" s="3"/>
      <c r="AA335" s="3">
        <v>64.099999999999994</v>
      </c>
      <c r="AB335" s="3"/>
      <c r="AC335" s="3">
        <v>53.22</v>
      </c>
      <c r="AD335" s="3"/>
      <c r="AE335" s="3">
        <v>56.99</v>
      </c>
      <c r="AF335" s="3"/>
      <c r="AG335" s="3">
        <v>45.21</v>
      </c>
      <c r="AH335" s="3"/>
      <c r="AI335" s="3">
        <v>44.82</v>
      </c>
      <c r="AJ335" s="3"/>
      <c r="AK335" s="3">
        <v>21.4</v>
      </c>
      <c r="AL335" s="3">
        <v>107.56</v>
      </c>
      <c r="AM335" s="3"/>
      <c r="AN335" s="3">
        <v>20.5</v>
      </c>
      <c r="AO335" s="3"/>
      <c r="AP335" s="3"/>
      <c r="AQ335" s="3">
        <v>15.42</v>
      </c>
      <c r="AR335" s="3"/>
      <c r="AS335" s="3">
        <v>17.600000000000001</v>
      </c>
      <c r="AT335" s="26">
        <f t="shared" si="64"/>
        <v>1172.8600000000001</v>
      </c>
      <c r="AU335" s="7"/>
    </row>
    <row r="336" spans="1:47" ht="18.75">
      <c r="A336" s="8">
        <v>12109</v>
      </c>
      <c r="B336" s="411" t="s">
        <v>14</v>
      </c>
      <c r="C336" s="3"/>
      <c r="D336" s="3">
        <v>50.97</v>
      </c>
      <c r="E336" s="3"/>
      <c r="F336" s="3">
        <v>2.63</v>
      </c>
      <c r="G336" s="3"/>
      <c r="H336" s="3">
        <v>0.99</v>
      </c>
      <c r="I336" s="3"/>
      <c r="J336" s="3">
        <v>34.46</v>
      </c>
      <c r="K336" s="3"/>
      <c r="L336" s="3">
        <v>56.95</v>
      </c>
      <c r="M336" s="3"/>
      <c r="N336" s="3">
        <v>59.62</v>
      </c>
      <c r="O336" s="3"/>
      <c r="P336" s="3">
        <v>107.9</v>
      </c>
      <c r="Q336" s="3"/>
      <c r="R336" s="3">
        <v>82.7</v>
      </c>
      <c r="S336" s="3"/>
      <c r="T336" s="3">
        <v>65.73</v>
      </c>
      <c r="U336" s="3"/>
      <c r="V336" s="3">
        <v>80.92</v>
      </c>
      <c r="W336" s="3"/>
      <c r="X336" s="3">
        <v>117.15</v>
      </c>
      <c r="Y336" s="3"/>
      <c r="Z336" s="3"/>
      <c r="AA336" s="3">
        <v>57.72</v>
      </c>
      <c r="AB336" s="3"/>
      <c r="AC336" s="3">
        <v>41.11</v>
      </c>
      <c r="AD336" s="3"/>
      <c r="AE336" s="3">
        <v>55.59</v>
      </c>
      <c r="AF336" s="3"/>
      <c r="AG336" s="3">
        <v>46.94</v>
      </c>
      <c r="AH336" s="3"/>
      <c r="AI336" s="3">
        <v>44.87</v>
      </c>
      <c r="AJ336" s="3"/>
      <c r="AK336" s="3">
        <v>17.79</v>
      </c>
      <c r="AL336" s="3">
        <v>77.66</v>
      </c>
      <c r="AM336" s="3"/>
      <c r="AN336" s="3">
        <v>20.100000000000001</v>
      </c>
      <c r="AO336" s="3"/>
      <c r="AP336" s="3"/>
      <c r="AQ336" s="3">
        <v>12.55</v>
      </c>
      <c r="AR336" s="3"/>
      <c r="AS336" s="3">
        <v>17.03</v>
      </c>
      <c r="AT336" s="26">
        <f t="shared" si="64"/>
        <v>1051.3800000000001</v>
      </c>
      <c r="AU336" s="7"/>
    </row>
    <row r="337" spans="1:47" ht="18.75">
      <c r="A337" s="8">
        <v>12110</v>
      </c>
      <c r="B337" s="411" t="s">
        <v>15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26">
        <f t="shared" si="64"/>
        <v>0</v>
      </c>
      <c r="AU337" s="7"/>
    </row>
    <row r="338" spans="1:47" ht="18.75">
      <c r="A338" s="8">
        <v>12111</v>
      </c>
      <c r="B338" s="411" t="s">
        <v>16</v>
      </c>
      <c r="C338" s="3">
        <v>20</v>
      </c>
      <c r="D338" s="3"/>
      <c r="E338" s="3">
        <v>172</v>
      </c>
      <c r="F338" s="3"/>
      <c r="G338" s="3">
        <v>10</v>
      </c>
      <c r="H338" s="3"/>
      <c r="I338" s="3">
        <v>14</v>
      </c>
      <c r="J338" s="3"/>
      <c r="K338" s="3"/>
      <c r="L338" s="3"/>
      <c r="M338" s="3">
        <v>46</v>
      </c>
      <c r="N338" s="3"/>
      <c r="O338" s="3"/>
      <c r="P338" s="3"/>
      <c r="Q338" s="3">
        <v>20</v>
      </c>
      <c r="R338" s="3"/>
      <c r="S338" s="3">
        <v>22.28</v>
      </c>
      <c r="T338" s="3"/>
      <c r="U338" s="3"/>
      <c r="V338" s="3"/>
      <c r="W338" s="3">
        <v>40</v>
      </c>
      <c r="X338" s="3"/>
      <c r="Y338" s="3"/>
      <c r="Z338" s="3"/>
      <c r="AA338" s="3"/>
      <c r="AB338" s="3">
        <v>16</v>
      </c>
      <c r="AC338" s="3"/>
      <c r="AD338" s="3">
        <v>36</v>
      </c>
      <c r="AE338" s="3"/>
      <c r="AF338" s="3">
        <v>18</v>
      </c>
      <c r="AG338" s="3"/>
      <c r="AH338" s="3">
        <v>34</v>
      </c>
      <c r="AI338" s="3"/>
      <c r="AJ338" s="3"/>
      <c r="AK338" s="3"/>
      <c r="AL338" s="3"/>
      <c r="AM338" s="3">
        <v>106</v>
      </c>
      <c r="AN338" s="3"/>
      <c r="AO338" s="3">
        <v>22</v>
      </c>
      <c r="AP338" s="3">
        <v>24</v>
      </c>
      <c r="AQ338" s="3"/>
      <c r="AR338" s="3">
        <v>58</v>
      </c>
      <c r="AS338" s="3"/>
      <c r="AT338" s="26">
        <f t="shared" si="64"/>
        <v>658.28</v>
      </c>
      <c r="AU338" s="7"/>
    </row>
    <row r="339" spans="1:47" ht="18.75">
      <c r="A339" s="8">
        <v>12112</v>
      </c>
      <c r="B339" s="411" t="s">
        <v>17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>
        <v>20.75</v>
      </c>
      <c r="O339" s="3"/>
      <c r="P339" s="3">
        <v>45</v>
      </c>
      <c r="Q339" s="3"/>
      <c r="R339" s="3">
        <v>2.5</v>
      </c>
      <c r="S339" s="3"/>
      <c r="T339" s="3">
        <v>12.5</v>
      </c>
      <c r="U339" s="3"/>
      <c r="V339" s="3">
        <v>10</v>
      </c>
      <c r="W339" s="3"/>
      <c r="X339" s="3">
        <v>7.5</v>
      </c>
      <c r="Y339" s="3"/>
      <c r="Z339" s="3"/>
      <c r="AA339" s="3">
        <v>2.5</v>
      </c>
      <c r="AB339" s="3"/>
      <c r="AC339" s="3"/>
      <c r="AD339" s="3"/>
      <c r="AE339" s="3">
        <v>2.5</v>
      </c>
      <c r="AF339" s="3"/>
      <c r="AG339" s="3">
        <v>5</v>
      </c>
      <c r="AH339" s="3"/>
      <c r="AI339" s="3">
        <v>10</v>
      </c>
      <c r="AJ339" s="3"/>
      <c r="AK339" s="3">
        <v>2.5</v>
      </c>
      <c r="AL339" s="3">
        <v>5</v>
      </c>
      <c r="AM339" s="3"/>
      <c r="AN339" s="3"/>
      <c r="AO339" s="3"/>
      <c r="AP339" s="3"/>
      <c r="AQ339" s="3">
        <v>5</v>
      </c>
      <c r="AR339" s="3"/>
      <c r="AS339" s="3">
        <v>2.5</v>
      </c>
      <c r="AT339" s="26">
        <f t="shared" si="64"/>
        <v>133.25</v>
      </c>
      <c r="AU339" s="7"/>
    </row>
    <row r="340" spans="1:47" ht="18.75">
      <c r="A340" s="8">
        <v>12113</v>
      </c>
      <c r="B340" s="411" t="s">
        <v>18</v>
      </c>
      <c r="C340" s="3"/>
      <c r="D340" s="3"/>
      <c r="E340" s="3">
        <v>282</v>
      </c>
      <c r="F340" s="3"/>
      <c r="G340" s="3"/>
      <c r="H340" s="3"/>
      <c r="I340" s="3"/>
      <c r="J340" s="3"/>
      <c r="K340" s="3">
        <v>79</v>
      </c>
      <c r="L340" s="3"/>
      <c r="M340" s="3"/>
      <c r="N340" s="3">
        <v>10</v>
      </c>
      <c r="O340" s="3">
        <v>264</v>
      </c>
      <c r="P340" s="3"/>
      <c r="Q340" s="3"/>
      <c r="R340" s="3">
        <v>10</v>
      </c>
      <c r="S340" s="3"/>
      <c r="T340" s="3">
        <v>5</v>
      </c>
      <c r="U340" s="3"/>
      <c r="V340" s="3"/>
      <c r="W340" s="3">
        <v>94</v>
      </c>
      <c r="X340" s="3">
        <v>10</v>
      </c>
      <c r="Y340" s="3"/>
      <c r="Z340" s="3">
        <v>260</v>
      </c>
      <c r="AA340" s="3"/>
      <c r="AB340" s="3">
        <v>60</v>
      </c>
      <c r="AC340" s="3"/>
      <c r="AD340" s="3">
        <v>32</v>
      </c>
      <c r="AE340" s="3"/>
      <c r="AF340" s="3"/>
      <c r="AG340" s="3"/>
      <c r="AH340" s="3"/>
      <c r="AI340" s="3"/>
      <c r="AJ340" s="3">
        <v>266</v>
      </c>
      <c r="AK340" s="3"/>
      <c r="AL340" s="3">
        <v>95.24</v>
      </c>
      <c r="AM340" s="3">
        <v>45</v>
      </c>
      <c r="AN340" s="3"/>
      <c r="AO340" s="3"/>
      <c r="AP340" s="3"/>
      <c r="AQ340" s="3">
        <v>5</v>
      </c>
      <c r="AR340" s="3"/>
      <c r="AS340" s="3"/>
      <c r="AT340" s="26">
        <f t="shared" si="64"/>
        <v>1517.24</v>
      </c>
      <c r="AU340" s="7"/>
    </row>
    <row r="341" spans="1:47" ht="18.75">
      <c r="A341" s="8">
        <v>12114</v>
      </c>
      <c r="B341" s="411" t="s">
        <v>19</v>
      </c>
      <c r="C341" s="3">
        <v>9.3800000000000008</v>
      </c>
      <c r="D341" s="3">
        <v>6.05</v>
      </c>
      <c r="E341" s="3">
        <v>14.19</v>
      </c>
      <c r="F341" s="3">
        <v>9.51</v>
      </c>
      <c r="G341" s="3">
        <v>8.4499999999999993</v>
      </c>
      <c r="H341" s="3">
        <v>7.26</v>
      </c>
      <c r="I341" s="3">
        <v>6.9</v>
      </c>
      <c r="J341" s="3">
        <v>15.15</v>
      </c>
      <c r="K341" s="3">
        <v>15.2</v>
      </c>
      <c r="L341" s="3">
        <v>12.85</v>
      </c>
      <c r="M341" s="3">
        <v>17.350000000000001</v>
      </c>
      <c r="N341" s="3">
        <v>26.61</v>
      </c>
      <c r="O341" s="3">
        <v>7.49</v>
      </c>
      <c r="P341" s="3">
        <v>30.52</v>
      </c>
      <c r="Q341" s="3">
        <v>10.32</v>
      </c>
      <c r="R341" s="3">
        <v>101.35</v>
      </c>
      <c r="S341" s="3">
        <v>6.84</v>
      </c>
      <c r="T341" s="3">
        <v>17.75</v>
      </c>
      <c r="U341" s="3">
        <v>17.47</v>
      </c>
      <c r="V341" s="3">
        <v>19.14</v>
      </c>
      <c r="W341" s="3">
        <v>16.739999999999998</v>
      </c>
      <c r="X341" s="3">
        <v>43.84</v>
      </c>
      <c r="Y341" s="3"/>
      <c r="Z341" s="3">
        <v>7.12</v>
      </c>
      <c r="AA341" s="3">
        <v>35.590000000000003</v>
      </c>
      <c r="AB341" s="3">
        <v>10.78</v>
      </c>
      <c r="AC341" s="3">
        <v>12.75</v>
      </c>
      <c r="AD341" s="3">
        <v>8.93</v>
      </c>
      <c r="AE341" s="3">
        <v>22.79</v>
      </c>
      <c r="AF341" s="3">
        <v>15.1</v>
      </c>
      <c r="AG341" s="3">
        <v>8.69</v>
      </c>
      <c r="AH341" s="3">
        <v>9.49</v>
      </c>
      <c r="AI341" s="3">
        <v>47.89</v>
      </c>
      <c r="AJ341" s="3">
        <v>9.6199999999999992</v>
      </c>
      <c r="AK341" s="3">
        <v>11.42</v>
      </c>
      <c r="AL341" s="3">
        <v>17.46</v>
      </c>
      <c r="AM341" s="3">
        <v>12.15</v>
      </c>
      <c r="AN341" s="3">
        <v>6.49</v>
      </c>
      <c r="AO341" s="3">
        <v>7</v>
      </c>
      <c r="AP341" s="3">
        <v>8.75</v>
      </c>
      <c r="AQ341" s="3">
        <v>17.96</v>
      </c>
      <c r="AR341" s="3">
        <v>10.32</v>
      </c>
      <c r="AS341" s="3">
        <v>3.89</v>
      </c>
      <c r="AT341" s="26">
        <f t="shared" si="64"/>
        <v>704.55000000000018</v>
      </c>
      <c r="AU341" s="7"/>
    </row>
    <row r="342" spans="1:47" ht="18.75">
      <c r="A342" s="8">
        <v>12115</v>
      </c>
      <c r="B342" s="411" t="s">
        <v>35</v>
      </c>
      <c r="C342" s="3">
        <v>342</v>
      </c>
      <c r="D342" s="3"/>
      <c r="E342" s="3">
        <v>80.75</v>
      </c>
      <c r="F342" s="3">
        <v>142.86000000000001</v>
      </c>
      <c r="G342" s="3"/>
      <c r="H342" s="3">
        <v>142.86000000000001</v>
      </c>
      <c r="I342" s="3">
        <v>165.25</v>
      </c>
      <c r="J342" s="3"/>
      <c r="K342" s="3"/>
      <c r="L342" s="3">
        <v>47.62</v>
      </c>
      <c r="M342" s="3">
        <v>301</v>
      </c>
      <c r="N342" s="3">
        <v>95.24</v>
      </c>
      <c r="O342" s="3">
        <v>14</v>
      </c>
      <c r="P342" s="3">
        <v>190.48</v>
      </c>
      <c r="Q342" s="3"/>
      <c r="R342" s="3">
        <v>428.58</v>
      </c>
      <c r="S342" s="3">
        <v>222.5</v>
      </c>
      <c r="T342" s="3">
        <v>47.62</v>
      </c>
      <c r="U342" s="3"/>
      <c r="V342" s="3">
        <v>95.24</v>
      </c>
      <c r="W342" s="3"/>
      <c r="X342" s="3">
        <v>95.24</v>
      </c>
      <c r="Y342" s="3"/>
      <c r="Z342" s="3">
        <v>352.25</v>
      </c>
      <c r="AA342" s="3">
        <v>142.86000000000001</v>
      </c>
      <c r="AB342" s="3">
        <v>96.75</v>
      </c>
      <c r="AC342" s="3">
        <v>142.86000000000001</v>
      </c>
      <c r="AD342" s="3">
        <v>160.65</v>
      </c>
      <c r="AE342" s="3">
        <v>190.48</v>
      </c>
      <c r="AF342" s="3"/>
      <c r="AG342" s="3"/>
      <c r="AH342" s="3">
        <v>304.5</v>
      </c>
      <c r="AI342" s="3">
        <v>285.72000000000003</v>
      </c>
      <c r="AJ342" s="3"/>
      <c r="AK342" s="3">
        <v>238.1</v>
      </c>
      <c r="AL342" s="3"/>
      <c r="AM342" s="3">
        <v>147</v>
      </c>
      <c r="AN342" s="3"/>
      <c r="AO342" s="3">
        <v>78</v>
      </c>
      <c r="AP342" s="3"/>
      <c r="AQ342" s="3">
        <v>190.48</v>
      </c>
      <c r="AR342" s="3">
        <v>307.5</v>
      </c>
      <c r="AS342" s="3"/>
      <c r="AT342" s="26">
        <f t="shared" si="64"/>
        <v>5048.3900000000003</v>
      </c>
      <c r="AU342" s="7"/>
    </row>
    <row r="343" spans="1:47" ht="18.75">
      <c r="A343" s="8">
        <v>12117</v>
      </c>
      <c r="B343" s="411" t="s">
        <v>20</v>
      </c>
      <c r="C343" s="3"/>
      <c r="D343" s="3">
        <v>13.51</v>
      </c>
      <c r="E343" s="3"/>
      <c r="F343" s="3">
        <v>0.71</v>
      </c>
      <c r="G343" s="3"/>
      <c r="H343" s="3">
        <v>0.18</v>
      </c>
      <c r="I343" s="3"/>
      <c r="J343" s="3">
        <v>6.1</v>
      </c>
      <c r="K343" s="3"/>
      <c r="L343" s="3">
        <v>14.85</v>
      </c>
      <c r="M343" s="3"/>
      <c r="N343" s="3">
        <v>44.57</v>
      </c>
      <c r="O343" s="3"/>
      <c r="P343" s="3">
        <v>35.11</v>
      </c>
      <c r="Q343" s="3"/>
      <c r="R343" s="3">
        <v>23.04</v>
      </c>
      <c r="S343" s="3"/>
      <c r="T343" s="3">
        <v>27.71</v>
      </c>
      <c r="U343" s="3"/>
      <c r="V343" s="3">
        <v>27.06</v>
      </c>
      <c r="W343" s="3"/>
      <c r="X343" s="3">
        <v>49.3</v>
      </c>
      <c r="Y343" s="3"/>
      <c r="Z343" s="3"/>
      <c r="AA343" s="3">
        <v>36.119999999999997</v>
      </c>
      <c r="AB343" s="3"/>
      <c r="AC343" s="3">
        <v>10.9</v>
      </c>
      <c r="AD343" s="3"/>
      <c r="AE343" s="3">
        <v>18.48</v>
      </c>
      <c r="AF343" s="3"/>
      <c r="AG343" s="3">
        <v>12.86</v>
      </c>
      <c r="AH343" s="3"/>
      <c r="AI343" s="3">
        <v>12.56</v>
      </c>
      <c r="AJ343" s="3"/>
      <c r="AK343" s="3">
        <v>5.81</v>
      </c>
      <c r="AL343" s="3">
        <v>28.84</v>
      </c>
      <c r="AM343" s="3"/>
      <c r="AN343" s="3">
        <v>5.0999999999999996</v>
      </c>
      <c r="AO343" s="3"/>
      <c r="AP343" s="3"/>
      <c r="AQ343" s="3">
        <v>6.63</v>
      </c>
      <c r="AR343" s="3"/>
      <c r="AS343" s="3">
        <v>4.5599999999999996</v>
      </c>
      <c r="AT343" s="26">
        <f t="shared" si="64"/>
        <v>384</v>
      </c>
      <c r="AU343" s="7"/>
    </row>
    <row r="344" spans="1:47" ht="18.75">
      <c r="A344" s="8">
        <v>12118</v>
      </c>
      <c r="B344" s="411" t="s">
        <v>21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>
        <v>5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26">
        <f t="shared" si="64"/>
        <v>5</v>
      </c>
      <c r="AU344" s="7"/>
    </row>
    <row r="345" spans="1:47" ht="18.75">
      <c r="A345" s="8">
        <v>12119</v>
      </c>
      <c r="B345" s="411" t="s">
        <v>64</v>
      </c>
      <c r="C345" s="3">
        <v>6</v>
      </c>
      <c r="D345" s="3"/>
      <c r="E345" s="3">
        <v>9</v>
      </c>
      <c r="F345" s="3"/>
      <c r="G345" s="3">
        <v>22</v>
      </c>
      <c r="H345" s="3"/>
      <c r="I345" s="3">
        <v>7</v>
      </c>
      <c r="J345" s="3"/>
      <c r="K345" s="3">
        <v>4</v>
      </c>
      <c r="L345" s="3"/>
      <c r="M345" s="3">
        <v>6</v>
      </c>
      <c r="N345" s="3"/>
      <c r="O345" s="3">
        <v>2</v>
      </c>
      <c r="P345" s="3"/>
      <c r="Q345" s="3">
        <v>14</v>
      </c>
      <c r="R345" s="3"/>
      <c r="S345" s="3">
        <v>5</v>
      </c>
      <c r="T345" s="3"/>
      <c r="U345" s="3">
        <v>2</v>
      </c>
      <c r="V345" s="3"/>
      <c r="W345" s="3">
        <v>6</v>
      </c>
      <c r="X345" s="3"/>
      <c r="Y345" s="3"/>
      <c r="Z345" s="3">
        <v>8</v>
      </c>
      <c r="AA345" s="3"/>
      <c r="AB345" s="3">
        <v>14</v>
      </c>
      <c r="AC345" s="3"/>
      <c r="AD345" s="3">
        <v>7</v>
      </c>
      <c r="AE345" s="3"/>
      <c r="AF345" s="3">
        <v>1</v>
      </c>
      <c r="AG345" s="3"/>
      <c r="AH345" s="3">
        <v>4</v>
      </c>
      <c r="AI345" s="3"/>
      <c r="AJ345" s="3">
        <v>18</v>
      </c>
      <c r="AK345" s="3"/>
      <c r="AL345" s="3"/>
      <c r="AM345" s="3">
        <v>17</v>
      </c>
      <c r="AN345" s="3"/>
      <c r="AO345" s="3">
        <v>11</v>
      </c>
      <c r="AP345" s="3">
        <v>12</v>
      </c>
      <c r="AQ345" s="3"/>
      <c r="AR345" s="3">
        <v>7</v>
      </c>
      <c r="AS345" s="3"/>
      <c r="AT345" s="26">
        <f t="shared" si="64"/>
        <v>182</v>
      </c>
      <c r="AU345" s="7"/>
    </row>
    <row r="346" spans="1:47" ht="18.75">
      <c r="A346" s="8">
        <v>12123</v>
      </c>
      <c r="B346" s="411" t="s">
        <v>22</v>
      </c>
      <c r="C346" s="3">
        <v>233.65</v>
      </c>
      <c r="D346" s="3"/>
      <c r="E346" s="3">
        <v>103.55</v>
      </c>
      <c r="F346" s="3"/>
      <c r="G346" s="3">
        <v>66.150000000000006</v>
      </c>
      <c r="H346" s="3"/>
      <c r="I346" s="3">
        <v>84.5</v>
      </c>
      <c r="J346" s="3"/>
      <c r="K346" s="3">
        <v>79.599999999999994</v>
      </c>
      <c r="L346" s="3"/>
      <c r="M346" s="3">
        <v>217.7</v>
      </c>
      <c r="N346" s="3"/>
      <c r="O346" s="3">
        <v>93.6</v>
      </c>
      <c r="P346" s="3"/>
      <c r="Q346" s="3">
        <v>71</v>
      </c>
      <c r="R346" s="3"/>
      <c r="S346" s="3">
        <v>85.95</v>
      </c>
      <c r="T346" s="3"/>
      <c r="U346" s="3">
        <v>78.95</v>
      </c>
      <c r="V346" s="3"/>
      <c r="W346" s="3">
        <v>256.85000000000002</v>
      </c>
      <c r="X346" s="3"/>
      <c r="Y346" s="3"/>
      <c r="Z346" s="3">
        <v>101.05</v>
      </c>
      <c r="AA346" s="3"/>
      <c r="AB346" s="3">
        <v>73.849999999999994</v>
      </c>
      <c r="AC346" s="3"/>
      <c r="AD346" s="3"/>
      <c r="AE346" s="3"/>
      <c r="AF346" s="3">
        <v>65.900000000000006</v>
      </c>
      <c r="AG346" s="3"/>
      <c r="AH346" s="3">
        <v>195.45</v>
      </c>
      <c r="AI346" s="3"/>
      <c r="AJ346" s="3">
        <v>86.65</v>
      </c>
      <c r="AK346" s="3"/>
      <c r="AL346" s="3"/>
      <c r="AM346" s="3">
        <v>69.650000000000006</v>
      </c>
      <c r="AN346" s="3"/>
      <c r="AO346" s="3">
        <v>73.150000000000006</v>
      </c>
      <c r="AP346" s="3">
        <v>72.849999999999994</v>
      </c>
      <c r="AQ346" s="3"/>
      <c r="AR346" s="3">
        <v>234.5</v>
      </c>
      <c r="AS346" s="3"/>
      <c r="AT346" s="26">
        <f t="shared" si="64"/>
        <v>2344.5500000000002</v>
      </c>
      <c r="AU346" s="7"/>
    </row>
    <row r="347" spans="1:47" ht="18.75">
      <c r="A347" s="8">
        <v>12210</v>
      </c>
      <c r="B347" s="411" t="s">
        <v>23</v>
      </c>
      <c r="C347" s="3">
        <v>33.75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>
        <v>11.08</v>
      </c>
      <c r="P347" s="3"/>
      <c r="Q347" s="3"/>
      <c r="R347" s="3"/>
      <c r="S347" s="3">
        <v>25.74</v>
      </c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>
        <v>15</v>
      </c>
      <c r="AG347" s="3"/>
      <c r="AH347" s="3"/>
      <c r="AI347" s="3"/>
      <c r="AJ347" s="3"/>
      <c r="AK347" s="3"/>
      <c r="AL347" s="3"/>
      <c r="AM347" s="3">
        <v>0</v>
      </c>
      <c r="AN347" s="3"/>
      <c r="AO347" s="3"/>
      <c r="AP347" s="3">
        <v>27.02</v>
      </c>
      <c r="AQ347" s="3"/>
      <c r="AR347" s="3"/>
      <c r="AS347" s="3"/>
      <c r="AT347" s="26">
        <f t="shared" si="64"/>
        <v>112.58999999999999</v>
      </c>
      <c r="AU347" s="7"/>
    </row>
    <row r="348" spans="1:47" ht="18.75">
      <c r="A348" s="8">
        <v>12211</v>
      </c>
      <c r="B348" s="411" t="s">
        <v>24</v>
      </c>
      <c r="C348" s="3">
        <v>2.52</v>
      </c>
      <c r="D348" s="3"/>
      <c r="E348" s="3">
        <v>3.78</v>
      </c>
      <c r="F348" s="3"/>
      <c r="G348" s="3">
        <v>9.24</v>
      </c>
      <c r="H348" s="3"/>
      <c r="I348" s="3">
        <v>2.94</v>
      </c>
      <c r="J348" s="3"/>
      <c r="K348" s="3">
        <v>1.68</v>
      </c>
      <c r="L348" s="3"/>
      <c r="M348" s="3">
        <v>2.52</v>
      </c>
      <c r="N348" s="3"/>
      <c r="O348" s="3">
        <v>0.84</v>
      </c>
      <c r="P348" s="3"/>
      <c r="Q348" s="3">
        <v>5.88</v>
      </c>
      <c r="R348" s="3"/>
      <c r="S348" s="3">
        <v>2.1</v>
      </c>
      <c r="T348" s="3"/>
      <c r="U348" s="3">
        <v>0.84</v>
      </c>
      <c r="V348" s="3"/>
      <c r="W348" s="3">
        <v>2.52</v>
      </c>
      <c r="X348" s="3"/>
      <c r="Y348" s="3"/>
      <c r="Z348" s="3">
        <v>3.36</v>
      </c>
      <c r="AA348" s="3"/>
      <c r="AB348" s="3">
        <v>5.88</v>
      </c>
      <c r="AC348" s="3"/>
      <c r="AD348" s="3">
        <v>2.94</v>
      </c>
      <c r="AE348" s="3"/>
      <c r="AF348" s="3">
        <v>0.42</v>
      </c>
      <c r="AG348" s="3"/>
      <c r="AH348" s="3">
        <v>1.68</v>
      </c>
      <c r="AI348" s="3"/>
      <c r="AJ348" s="3">
        <v>7.56</v>
      </c>
      <c r="AK348" s="3"/>
      <c r="AL348" s="3"/>
      <c r="AM348" s="3">
        <v>7.14</v>
      </c>
      <c r="AN348" s="3"/>
      <c r="AO348" s="3">
        <v>4.62</v>
      </c>
      <c r="AP348" s="3">
        <v>5.04</v>
      </c>
      <c r="AQ348" s="3"/>
      <c r="AR348" s="3">
        <v>2.94</v>
      </c>
      <c r="AS348" s="3"/>
      <c r="AT348" s="26">
        <f t="shared" si="64"/>
        <v>76.440000000000012</v>
      </c>
      <c r="AU348" s="7"/>
    </row>
    <row r="349" spans="1:47" ht="18.75">
      <c r="A349" s="8">
        <v>14299</v>
      </c>
      <c r="B349" s="411" t="s">
        <v>25</v>
      </c>
      <c r="C349" s="3">
        <v>7.76</v>
      </c>
      <c r="D349" s="3"/>
      <c r="E349" s="3">
        <v>15.82</v>
      </c>
      <c r="F349" s="3"/>
      <c r="G349" s="3">
        <v>12.25</v>
      </c>
      <c r="H349" s="3"/>
      <c r="I349" s="3">
        <v>10.35</v>
      </c>
      <c r="J349" s="3"/>
      <c r="K349" s="3">
        <v>1.84</v>
      </c>
      <c r="L349" s="3"/>
      <c r="M349" s="3">
        <v>17.760000000000002</v>
      </c>
      <c r="N349" s="3"/>
      <c r="O349" s="3">
        <v>0.92</v>
      </c>
      <c r="P349" s="3"/>
      <c r="Q349" s="3">
        <v>11.44</v>
      </c>
      <c r="R349" s="3"/>
      <c r="S349" s="3">
        <v>7.3</v>
      </c>
      <c r="T349" s="3"/>
      <c r="U349" s="3">
        <v>6.6</v>
      </c>
      <c r="V349" s="3"/>
      <c r="W349" s="3">
        <v>2.76</v>
      </c>
      <c r="X349" s="3"/>
      <c r="Y349" s="3"/>
      <c r="Z349" s="3">
        <v>3.68</v>
      </c>
      <c r="AA349" s="3"/>
      <c r="AB349" s="3">
        <v>16.440000000000001</v>
      </c>
      <c r="AC349" s="3"/>
      <c r="AD349" s="3">
        <v>8.2200000000000006</v>
      </c>
      <c r="AE349" s="3"/>
      <c r="AF349" s="3">
        <v>21.14</v>
      </c>
      <c r="AG349" s="3"/>
      <c r="AH349" s="3">
        <v>6.84</v>
      </c>
      <c r="AI349" s="3"/>
      <c r="AJ349" s="3">
        <v>8.2799999999999994</v>
      </c>
      <c r="AK349" s="3"/>
      <c r="AL349" s="3"/>
      <c r="AM349" s="3">
        <v>12.82</v>
      </c>
      <c r="AN349" s="3"/>
      <c r="AO349" s="3">
        <v>5.0599999999999996</v>
      </c>
      <c r="AP349" s="3">
        <v>16.2</v>
      </c>
      <c r="AQ349" s="3"/>
      <c r="AR349" s="3">
        <v>15.35</v>
      </c>
      <c r="AS349" s="3"/>
      <c r="AT349" s="26">
        <f t="shared" si="64"/>
        <v>208.82999999999998</v>
      </c>
      <c r="AU349" s="7"/>
    </row>
    <row r="350" spans="1:47" ht="36.75">
      <c r="A350" s="8">
        <v>14399</v>
      </c>
      <c r="B350" s="412" t="s">
        <v>36</v>
      </c>
      <c r="C350" s="3"/>
      <c r="D350" s="3"/>
      <c r="E350" s="3"/>
      <c r="F350" s="3"/>
      <c r="G350" s="3"/>
      <c r="H350" s="3"/>
      <c r="I350" s="3">
        <v>16.25</v>
      </c>
      <c r="J350" s="3"/>
      <c r="K350" s="3"/>
      <c r="L350" s="3"/>
      <c r="M350" s="3"/>
      <c r="N350" s="3"/>
      <c r="O350" s="3">
        <v>32.5</v>
      </c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26">
        <f t="shared" si="64"/>
        <v>48.75</v>
      </c>
      <c r="AU350" s="7"/>
    </row>
    <row r="351" spans="1:47" ht="18.75">
      <c r="A351" s="8">
        <v>15402</v>
      </c>
      <c r="B351" s="411" t="s">
        <v>26</v>
      </c>
      <c r="C351" s="3"/>
      <c r="D351" s="3"/>
      <c r="E351" s="3"/>
      <c r="F351" s="3"/>
      <c r="G351" s="3"/>
      <c r="H351" s="3"/>
      <c r="I351" s="3"/>
      <c r="J351" s="3">
        <v>85.74</v>
      </c>
      <c r="K351" s="3"/>
      <c r="L351" s="3"/>
      <c r="M351" s="3"/>
      <c r="N351" s="3">
        <v>14.29</v>
      </c>
      <c r="O351" s="3"/>
      <c r="P351" s="3">
        <v>60</v>
      </c>
      <c r="Q351" s="3"/>
      <c r="R351" s="3">
        <v>20</v>
      </c>
      <c r="S351" s="3"/>
      <c r="T351" s="3">
        <v>30</v>
      </c>
      <c r="U351" s="3"/>
      <c r="V351" s="3">
        <v>62.87</v>
      </c>
      <c r="W351" s="3"/>
      <c r="X351" s="3">
        <v>14.29</v>
      </c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>
        <v>14.29</v>
      </c>
      <c r="AJ351" s="3"/>
      <c r="AK351" s="3"/>
      <c r="AL351" s="3"/>
      <c r="AM351" s="3"/>
      <c r="AN351" s="3">
        <v>95.24</v>
      </c>
      <c r="AO351" s="3"/>
      <c r="AP351" s="3"/>
      <c r="AQ351" s="3">
        <v>109.53</v>
      </c>
      <c r="AR351" s="3"/>
      <c r="AS351" s="3">
        <v>14.23</v>
      </c>
      <c r="AT351" s="26">
        <f t="shared" si="64"/>
        <v>520.48</v>
      </c>
      <c r="AU351" s="7"/>
    </row>
    <row r="352" spans="1:47" ht="18.75">
      <c r="A352" s="8">
        <v>15499</v>
      </c>
      <c r="B352" s="411" t="s">
        <v>27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26">
        <f t="shared" si="64"/>
        <v>0</v>
      </c>
      <c r="AU352" s="7"/>
    </row>
    <row r="353" spans="1:47" ht="18.75">
      <c r="A353" s="8">
        <v>15301</v>
      </c>
      <c r="B353" s="411" t="s">
        <v>28</v>
      </c>
      <c r="C353" s="3"/>
      <c r="D353" s="3">
        <v>2.86</v>
      </c>
      <c r="E353" s="3"/>
      <c r="F353" s="3">
        <v>2.86</v>
      </c>
      <c r="G353" s="3"/>
      <c r="H353" s="3"/>
      <c r="I353" s="3"/>
      <c r="J353" s="3">
        <v>12.15</v>
      </c>
      <c r="K353" s="3"/>
      <c r="L353" s="3">
        <v>2.86</v>
      </c>
      <c r="M353" s="3"/>
      <c r="N353" s="3">
        <v>12.35</v>
      </c>
      <c r="O353" s="3"/>
      <c r="P353" s="3">
        <v>11.42</v>
      </c>
      <c r="Q353" s="3"/>
      <c r="R353" s="3">
        <v>2.86</v>
      </c>
      <c r="S353" s="3"/>
      <c r="T353" s="3">
        <v>8.58</v>
      </c>
      <c r="U353" s="3"/>
      <c r="V353" s="3"/>
      <c r="W353" s="3"/>
      <c r="X353" s="3">
        <v>21.32</v>
      </c>
      <c r="Y353" s="3"/>
      <c r="Z353" s="3"/>
      <c r="AA353" s="3">
        <v>8.58</v>
      </c>
      <c r="AB353" s="3"/>
      <c r="AC353" s="3">
        <v>22.86</v>
      </c>
      <c r="AD353" s="3"/>
      <c r="AE353" s="3">
        <v>2.86</v>
      </c>
      <c r="AF353" s="3"/>
      <c r="AG353" s="3"/>
      <c r="AH353" s="3"/>
      <c r="AI353" s="3">
        <v>22.66</v>
      </c>
      <c r="AJ353" s="3"/>
      <c r="AK353" s="3">
        <v>2.86</v>
      </c>
      <c r="AL353" s="3">
        <v>11.44</v>
      </c>
      <c r="AM353" s="3"/>
      <c r="AN353" s="3">
        <v>2.86</v>
      </c>
      <c r="AO353" s="3"/>
      <c r="AP353" s="3"/>
      <c r="AQ353" s="3"/>
      <c r="AR353" s="3"/>
      <c r="AS353" s="3"/>
      <c r="AT353" s="26">
        <f t="shared" si="64"/>
        <v>151.38000000000002</v>
      </c>
      <c r="AU353" s="7"/>
    </row>
    <row r="354" spans="1:47" ht="18.75">
      <c r="A354" s="8">
        <v>15302</v>
      </c>
      <c r="B354" s="411" t="s">
        <v>29</v>
      </c>
      <c r="C354" s="3"/>
      <c r="D354" s="3"/>
      <c r="E354" s="3"/>
      <c r="F354" s="3">
        <v>0.2</v>
      </c>
      <c r="G354" s="3"/>
      <c r="H354" s="3"/>
      <c r="I354" s="3"/>
      <c r="J354" s="3">
        <v>0.63</v>
      </c>
      <c r="K354" s="3"/>
      <c r="L354" s="3">
        <v>0.34</v>
      </c>
      <c r="M354" s="3"/>
      <c r="N354" s="3">
        <v>2.75</v>
      </c>
      <c r="O354" s="3"/>
      <c r="P354" s="3">
        <v>1.81</v>
      </c>
      <c r="Q354" s="3"/>
      <c r="R354" s="3">
        <v>0.01</v>
      </c>
      <c r="S354" s="3"/>
      <c r="T354" s="3">
        <v>0.17</v>
      </c>
      <c r="U354" s="3"/>
      <c r="V354" s="3"/>
      <c r="W354" s="3"/>
      <c r="X354" s="3">
        <v>5.52</v>
      </c>
      <c r="Y354" s="3"/>
      <c r="Z354" s="3"/>
      <c r="AA354" s="3">
        <v>20.46</v>
      </c>
      <c r="AB354" s="3"/>
      <c r="AC354" s="3">
        <v>18.32</v>
      </c>
      <c r="AD354" s="3"/>
      <c r="AE354" s="3">
        <v>0.01</v>
      </c>
      <c r="AF354" s="3"/>
      <c r="AG354" s="3"/>
      <c r="AH354" s="3"/>
      <c r="AI354" s="3">
        <v>5.24</v>
      </c>
      <c r="AJ354" s="3"/>
      <c r="AK354" s="3"/>
      <c r="AL354" s="3">
        <v>0.5</v>
      </c>
      <c r="AM354" s="3"/>
      <c r="AN354" s="3">
        <v>0.32</v>
      </c>
      <c r="AO354" s="3"/>
      <c r="AP354" s="3"/>
      <c r="AQ354" s="3"/>
      <c r="AR354" s="3"/>
      <c r="AS354" s="3"/>
      <c r="AT354" s="26">
        <f t="shared" si="64"/>
        <v>56.28</v>
      </c>
      <c r="AU354" s="7"/>
    </row>
    <row r="355" spans="1:47" ht="18.75">
      <c r="A355" s="8">
        <v>15310</v>
      </c>
      <c r="B355" s="411" t="s">
        <v>30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26">
        <f t="shared" si="64"/>
        <v>0</v>
      </c>
      <c r="AU355" s="7"/>
    </row>
    <row r="356" spans="1:47" ht="18.75">
      <c r="A356" s="8">
        <v>15312</v>
      </c>
      <c r="B356" s="411" t="s">
        <v>31</v>
      </c>
      <c r="C356" s="3"/>
      <c r="D356" s="3"/>
      <c r="E356" s="3"/>
      <c r="F356" s="3"/>
      <c r="G356" s="3"/>
      <c r="H356" s="3"/>
      <c r="I356" s="3">
        <v>2.86</v>
      </c>
      <c r="J356" s="3"/>
      <c r="K356" s="3">
        <v>2.86</v>
      </c>
      <c r="L356" s="3"/>
      <c r="M356" s="3">
        <v>11.43</v>
      </c>
      <c r="N356" s="3"/>
      <c r="O356" s="3"/>
      <c r="P356" s="3"/>
      <c r="Q356" s="3">
        <v>5.71</v>
      </c>
      <c r="R356" s="3"/>
      <c r="S356" s="3">
        <v>8.57</v>
      </c>
      <c r="T356" s="3"/>
      <c r="U356" s="3"/>
      <c r="V356" s="3"/>
      <c r="W356" s="3">
        <v>5.71</v>
      </c>
      <c r="X356" s="3"/>
      <c r="Y356" s="3"/>
      <c r="Z356" s="3"/>
      <c r="AA356" s="3"/>
      <c r="AB356" s="3">
        <v>11.42</v>
      </c>
      <c r="AC356" s="3"/>
      <c r="AD356" s="3"/>
      <c r="AE356" s="3"/>
      <c r="AF356" s="3">
        <v>11.43</v>
      </c>
      <c r="AG356" s="3"/>
      <c r="AH356" s="3">
        <v>5.71</v>
      </c>
      <c r="AI356" s="3"/>
      <c r="AJ356" s="3">
        <v>5.72</v>
      </c>
      <c r="AK356" s="3"/>
      <c r="AL356" s="3"/>
      <c r="AM356" s="3">
        <v>2.86</v>
      </c>
      <c r="AN356" s="3"/>
      <c r="AO356" s="3">
        <v>8.57</v>
      </c>
      <c r="AP356" s="3"/>
      <c r="AQ356" s="3"/>
      <c r="AR356" s="3">
        <v>2.86</v>
      </c>
      <c r="AS356" s="3"/>
      <c r="AT356" s="26">
        <f t="shared" si="64"/>
        <v>85.71</v>
      </c>
      <c r="AU356" s="7"/>
    </row>
    <row r="357" spans="1:47" ht="18.75">
      <c r="A357" s="8">
        <v>15314</v>
      </c>
      <c r="B357" s="411" t="s">
        <v>32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26">
        <f t="shared" si="64"/>
        <v>0</v>
      </c>
      <c r="AU357" s="7"/>
    </row>
    <row r="358" spans="1:47" ht="18.75">
      <c r="A358" s="1">
        <v>16201</v>
      </c>
      <c r="B358" s="2" t="s">
        <v>49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>
        <v>33480.82</v>
      </c>
      <c r="AQ358" s="3"/>
      <c r="AR358" s="3"/>
      <c r="AS358" s="3"/>
      <c r="AT358" s="26">
        <f t="shared" si="64"/>
        <v>33480.82</v>
      </c>
      <c r="AU358" s="7"/>
    </row>
    <row r="359" spans="1:47" ht="18.75">
      <c r="A359" s="1">
        <v>22201</v>
      </c>
      <c r="B359" s="2" t="s">
        <v>51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11">
        <v>100442.46</v>
      </c>
      <c r="AQ359" s="3"/>
      <c r="AR359" s="3"/>
      <c r="AS359" s="3"/>
      <c r="AT359" s="26">
        <f t="shared" si="64"/>
        <v>100442.46</v>
      </c>
      <c r="AU359" s="7"/>
    </row>
    <row r="360" spans="1:47" ht="18.75">
      <c r="A360" s="28">
        <v>15706</v>
      </c>
      <c r="B360" s="24" t="s">
        <v>67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26">
        <f t="shared" si="64"/>
        <v>0</v>
      </c>
      <c r="AU360" s="7"/>
    </row>
    <row r="361" spans="1:47" ht="18.75">
      <c r="A361" s="8">
        <v>15799</v>
      </c>
      <c r="B361" s="411" t="s">
        <v>33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26">
        <f t="shared" si="64"/>
        <v>0</v>
      </c>
      <c r="AU361" s="7"/>
    </row>
    <row r="362" spans="1:47" ht="18.75">
      <c r="A362" s="8">
        <v>16405</v>
      </c>
      <c r="B362" s="411" t="s">
        <v>66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26">
        <f t="shared" si="64"/>
        <v>0</v>
      </c>
      <c r="AU362" s="7"/>
    </row>
    <row r="363" spans="1:47" ht="36.75">
      <c r="A363" s="8"/>
      <c r="B363" s="412" t="s">
        <v>624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26">
        <f t="shared" si="64"/>
        <v>0</v>
      </c>
      <c r="AU363" s="7"/>
    </row>
    <row r="364" spans="1:47" ht="54.75">
      <c r="A364" s="10">
        <v>16405</v>
      </c>
      <c r="B364" s="430" t="s">
        <v>54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>
        <v>0</v>
      </c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26">
        <f t="shared" si="64"/>
        <v>0</v>
      </c>
      <c r="AU364" s="7"/>
    </row>
    <row r="365" spans="1:47" ht="58.5">
      <c r="A365" s="8">
        <v>16405</v>
      </c>
      <c r="B365" s="25" t="s">
        <v>63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26">
        <f t="shared" si="64"/>
        <v>0</v>
      </c>
      <c r="AU365" s="7"/>
    </row>
    <row r="366" spans="1:47" ht="72.75">
      <c r="A366" s="8">
        <v>22201</v>
      </c>
      <c r="B366" s="21" t="s">
        <v>55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26">
        <f t="shared" si="64"/>
        <v>0</v>
      </c>
      <c r="AU366" s="7"/>
    </row>
    <row r="367" spans="1:47" ht="72.75">
      <c r="A367" s="8">
        <v>22201</v>
      </c>
      <c r="B367" s="21" t="s">
        <v>61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26">
        <f t="shared" si="64"/>
        <v>0</v>
      </c>
      <c r="AU367" s="7"/>
    </row>
    <row r="368" spans="1:47" ht="36.75">
      <c r="A368" s="8">
        <v>22551</v>
      </c>
      <c r="B368" s="412" t="s">
        <v>57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>
        <v>1607.44</v>
      </c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26">
        <f t="shared" si="64"/>
        <v>1607.44</v>
      </c>
      <c r="AU368" s="7"/>
    </row>
    <row r="369" spans="1:59 16330:16346" ht="18.75">
      <c r="A369" s="9"/>
      <c r="B369" s="413" t="s">
        <v>34</v>
      </c>
      <c r="C369" s="3">
        <f>SUM(C321:C368)</f>
        <v>795.50999999999988</v>
      </c>
      <c r="D369" s="3">
        <f t="shared" ref="D369:AT369" si="65">SUM(D321:D368)</f>
        <v>131.35000000000002</v>
      </c>
      <c r="E369" s="3">
        <f t="shared" si="65"/>
        <v>2353.3000000000006</v>
      </c>
      <c r="F369" s="3">
        <f t="shared" si="65"/>
        <v>201.19000000000003</v>
      </c>
      <c r="G369" s="3">
        <f t="shared" si="65"/>
        <v>253.73</v>
      </c>
      <c r="H369" s="3">
        <f t="shared" si="65"/>
        <v>152.42000000000002</v>
      </c>
      <c r="I369" s="3">
        <f t="shared" si="65"/>
        <v>427.00000000000006</v>
      </c>
      <c r="J369" s="3">
        <f t="shared" si="65"/>
        <v>325.25</v>
      </c>
      <c r="K369" s="3">
        <f t="shared" si="65"/>
        <v>861.1400000000001</v>
      </c>
      <c r="L369" s="3">
        <f t="shared" si="65"/>
        <v>276.02</v>
      </c>
      <c r="M369" s="3">
        <f t="shared" si="65"/>
        <v>909.49999999999989</v>
      </c>
      <c r="N369" s="3">
        <f t="shared" si="65"/>
        <v>574.03</v>
      </c>
      <c r="O369" s="3">
        <f t="shared" si="65"/>
        <v>1893.1599999999999</v>
      </c>
      <c r="P369" s="3">
        <f t="shared" si="65"/>
        <v>661.71999999999991</v>
      </c>
      <c r="Q369" s="3">
        <f t="shared" si="65"/>
        <v>306.46999999999997</v>
      </c>
      <c r="R369" s="3">
        <f t="shared" si="65"/>
        <v>2128.1200000000008</v>
      </c>
      <c r="S369" s="3">
        <f t="shared" si="65"/>
        <v>471.48</v>
      </c>
      <c r="T369" s="3">
        <f t="shared" si="65"/>
        <v>379.58</v>
      </c>
      <c r="U369" s="3">
        <f t="shared" si="65"/>
        <v>464.01</v>
      </c>
      <c r="V369" s="3">
        <f t="shared" si="65"/>
        <v>423.40000000000003</v>
      </c>
      <c r="W369" s="3">
        <f t="shared" si="65"/>
        <v>1142.3999999999999</v>
      </c>
      <c r="X369" s="3">
        <f t="shared" si="65"/>
        <v>750.77</v>
      </c>
      <c r="Y369" s="3">
        <f t="shared" si="65"/>
        <v>0</v>
      </c>
      <c r="Z369" s="3">
        <f t="shared" si="65"/>
        <v>1926.0599999999997</v>
      </c>
      <c r="AA369" s="3">
        <f t="shared" si="65"/>
        <v>775.05000000000018</v>
      </c>
      <c r="AB369" s="3">
        <f t="shared" si="65"/>
        <v>788.24</v>
      </c>
      <c r="AC369" s="3">
        <f t="shared" si="65"/>
        <v>1918.02</v>
      </c>
      <c r="AD369" s="3">
        <f t="shared" si="65"/>
        <v>548.37000000000012</v>
      </c>
      <c r="AE369" s="3">
        <f t="shared" si="65"/>
        <v>481.51</v>
      </c>
      <c r="AF369" s="3">
        <f t="shared" si="65"/>
        <v>405.65999999999997</v>
      </c>
      <c r="AG369" s="3">
        <f t="shared" si="65"/>
        <v>181.5</v>
      </c>
      <c r="AH369" s="3">
        <f t="shared" si="65"/>
        <v>712.48</v>
      </c>
      <c r="AI369" s="3">
        <f t="shared" si="65"/>
        <v>1026.5199999999998</v>
      </c>
      <c r="AJ369" s="3">
        <f t="shared" si="65"/>
        <v>1785.1699999999998</v>
      </c>
      <c r="AK369" s="3">
        <f t="shared" si="65"/>
        <v>324.98</v>
      </c>
      <c r="AL369" s="3">
        <f t="shared" si="65"/>
        <v>381.17999999999995</v>
      </c>
      <c r="AM369" s="3">
        <f t="shared" si="65"/>
        <v>699.85</v>
      </c>
      <c r="AN369" s="3">
        <f t="shared" si="65"/>
        <v>164.07</v>
      </c>
      <c r="AO369" s="3">
        <f t="shared" si="65"/>
        <v>334.19</v>
      </c>
      <c r="AP369" s="3">
        <f t="shared" si="65"/>
        <v>134218.79999999999</v>
      </c>
      <c r="AQ369" s="3">
        <f t="shared" si="65"/>
        <v>373.99</v>
      </c>
      <c r="AR369" s="3">
        <f t="shared" si="65"/>
        <v>774.42000000000007</v>
      </c>
      <c r="AS369" s="3">
        <f t="shared" si="65"/>
        <v>83.940000000000012</v>
      </c>
      <c r="AT369" s="3">
        <f t="shared" si="65"/>
        <v>163785.54999999999</v>
      </c>
      <c r="AU369" s="23"/>
    </row>
    <row r="370" spans="1:59 16330:16346">
      <c r="C370" s="6">
        <f>+C369+D369</f>
        <v>926.8599999999999</v>
      </c>
      <c r="D370" s="6"/>
      <c r="E370" s="6">
        <f>+E369+F369</f>
        <v>2554.4900000000007</v>
      </c>
      <c r="F370" s="6"/>
      <c r="G370" s="6">
        <f>+G369+H369</f>
        <v>406.15</v>
      </c>
      <c r="H370" s="6"/>
      <c r="I370" s="6">
        <f>+I369+J369</f>
        <v>752.25</v>
      </c>
      <c r="J370" s="6"/>
      <c r="K370" s="6">
        <f>+K369+L369</f>
        <v>1137.1600000000001</v>
      </c>
      <c r="L370" s="6"/>
      <c r="M370" s="6">
        <f>+M369+N369</f>
        <v>1483.5299999999997</v>
      </c>
      <c r="O370" s="23">
        <f>+O369+P369</f>
        <v>2554.8799999999997</v>
      </c>
      <c r="Q370" s="23">
        <f>+Q369+R369</f>
        <v>2434.5900000000006</v>
      </c>
      <c r="S370" s="23">
        <f>+S369+T369</f>
        <v>851.06</v>
      </c>
      <c r="U370" s="23">
        <f>+U369+V369</f>
        <v>887.41000000000008</v>
      </c>
      <c r="W370" s="23">
        <f>+W369+X369</f>
        <v>1893.1699999999998</v>
      </c>
      <c r="Z370" s="23">
        <f>+Z369+AA369</f>
        <v>2701.1099999999997</v>
      </c>
      <c r="AB370" s="23">
        <f>+AB369+AC369</f>
        <v>2706.26</v>
      </c>
      <c r="AD370" s="23">
        <f>+AD369+AE369</f>
        <v>1029.8800000000001</v>
      </c>
      <c r="AF370" s="23">
        <f>+AF369+AG369</f>
        <v>587.16</v>
      </c>
      <c r="AH370" s="23">
        <f>+AH369+AI369</f>
        <v>1738.9999999999998</v>
      </c>
      <c r="AJ370" s="23">
        <f>+AJ369+AK369</f>
        <v>2110.1499999999996</v>
      </c>
      <c r="AL370" s="23">
        <f>+AL369+AM369</f>
        <v>1081.03</v>
      </c>
      <c r="AM370" s="23"/>
      <c r="AN370" s="23">
        <f>+AN369+AO369</f>
        <v>498.26</v>
      </c>
      <c r="AO370" s="23"/>
      <c r="AP370" s="23">
        <f>+AP369+AQ369</f>
        <v>134592.78999999998</v>
      </c>
      <c r="AQ370" s="23"/>
      <c r="AR370" s="23">
        <f>+AR369+AS369</f>
        <v>858.36000000000013</v>
      </c>
      <c r="AT370" s="23">
        <f>SUM(C370:AS370)</f>
        <v>163785.54999999996</v>
      </c>
    </row>
    <row r="373" spans="1:59 16330:16346" ht="21">
      <c r="A373" s="654" t="s">
        <v>632</v>
      </c>
      <c r="B373" s="654"/>
      <c r="C373" s="654"/>
      <c r="D373" s="654"/>
      <c r="E373" s="654"/>
      <c r="F373" s="654"/>
      <c r="G373" s="654"/>
      <c r="H373" s="654"/>
      <c r="I373" s="654"/>
      <c r="J373" s="654"/>
      <c r="K373" s="654"/>
      <c r="L373" s="654"/>
      <c r="M373" s="654"/>
      <c r="N373" s="654"/>
      <c r="O373" s="654"/>
      <c r="P373" s="654"/>
      <c r="Q373" s="654"/>
      <c r="R373" s="654"/>
      <c r="S373" s="654"/>
      <c r="T373" s="654"/>
      <c r="U373" s="654"/>
      <c r="V373" s="654"/>
      <c r="W373" s="654"/>
      <c r="X373" s="654"/>
      <c r="Y373" s="654"/>
      <c r="Z373" s="654"/>
      <c r="AA373" s="654"/>
      <c r="AB373" s="654"/>
      <c r="AC373" s="654"/>
      <c r="AD373" s="654"/>
      <c r="AE373" s="654"/>
      <c r="AF373" s="654"/>
      <c r="AG373" s="654"/>
      <c r="AH373" s="654"/>
      <c r="AI373" s="654"/>
      <c r="AJ373" s="654"/>
      <c r="AK373" s="654"/>
      <c r="AL373" s="654"/>
      <c r="AM373" s="654"/>
      <c r="AN373" s="654"/>
      <c r="AO373" s="654"/>
      <c r="AP373" s="654"/>
      <c r="AQ373" s="654"/>
      <c r="AR373" s="654"/>
      <c r="AS373" s="654"/>
      <c r="AT373" s="654"/>
      <c r="AU373" s="654"/>
      <c r="AV373" s="654"/>
      <c r="AW373" s="654"/>
    </row>
    <row r="374" spans="1:59 16330:16346" ht="21">
      <c r="A374" s="18" t="s">
        <v>59</v>
      </c>
      <c r="B374" s="409" t="s">
        <v>60</v>
      </c>
      <c r="C374" s="106">
        <v>1</v>
      </c>
      <c r="D374" s="106">
        <v>1</v>
      </c>
      <c r="E374" s="106">
        <v>3</v>
      </c>
      <c r="F374" s="106">
        <v>3</v>
      </c>
      <c r="G374" s="106">
        <v>4</v>
      </c>
      <c r="H374" s="106">
        <v>4</v>
      </c>
      <c r="I374" s="106">
        <v>7</v>
      </c>
      <c r="J374" s="106">
        <v>7</v>
      </c>
      <c r="K374" s="106">
        <v>2</v>
      </c>
      <c r="L374" s="106">
        <v>2</v>
      </c>
      <c r="M374" s="106">
        <v>8</v>
      </c>
      <c r="N374" s="106">
        <v>8</v>
      </c>
      <c r="O374" s="106">
        <v>9</v>
      </c>
      <c r="P374" s="106">
        <v>9</v>
      </c>
      <c r="Q374" s="106">
        <v>10</v>
      </c>
      <c r="R374" s="106">
        <v>10</v>
      </c>
      <c r="S374" s="106">
        <v>11</v>
      </c>
      <c r="T374" s="106">
        <v>11</v>
      </c>
      <c r="U374" s="106">
        <v>14</v>
      </c>
      <c r="V374" s="106">
        <v>14</v>
      </c>
      <c r="W374" s="106">
        <v>15</v>
      </c>
      <c r="X374" s="106">
        <v>15</v>
      </c>
      <c r="Y374" s="106"/>
      <c r="Z374" s="106">
        <v>16</v>
      </c>
      <c r="AA374" s="106">
        <v>16</v>
      </c>
      <c r="AB374" s="106">
        <v>17</v>
      </c>
      <c r="AC374" s="106">
        <v>17</v>
      </c>
      <c r="AD374" s="106">
        <v>18</v>
      </c>
      <c r="AE374" s="106">
        <v>18</v>
      </c>
      <c r="AF374" s="106">
        <v>21</v>
      </c>
      <c r="AG374" s="106">
        <v>21</v>
      </c>
      <c r="AH374" s="106">
        <v>22</v>
      </c>
      <c r="AI374" s="106">
        <v>22</v>
      </c>
      <c r="AJ374" s="106">
        <v>22</v>
      </c>
      <c r="AK374" s="106">
        <v>23</v>
      </c>
      <c r="AL374" s="106">
        <v>23</v>
      </c>
      <c r="AM374" s="106">
        <v>24</v>
      </c>
      <c r="AN374" s="4">
        <v>24</v>
      </c>
      <c r="AO374" s="4">
        <v>28</v>
      </c>
      <c r="AP374" s="4">
        <v>28</v>
      </c>
      <c r="AQ374" s="4">
        <v>29</v>
      </c>
      <c r="AR374" s="4">
        <v>29</v>
      </c>
      <c r="AS374" s="4">
        <v>30</v>
      </c>
      <c r="AT374" s="4">
        <v>30</v>
      </c>
      <c r="AU374" s="4">
        <v>31</v>
      </c>
      <c r="AV374" s="447">
        <v>31</v>
      </c>
      <c r="AW374" s="4" t="s">
        <v>62</v>
      </c>
      <c r="AX374" s="366"/>
      <c r="AY374" s="366"/>
      <c r="AZ374" s="366"/>
      <c r="BA374" s="366"/>
      <c r="BB374" s="366"/>
      <c r="BC374" s="366"/>
      <c r="BD374" s="366"/>
      <c r="BE374" s="366"/>
      <c r="BF374" s="366"/>
      <c r="BG374" s="366"/>
      <c r="XDB374" s="4"/>
      <c r="XDC374" s="4"/>
      <c r="XDD374" s="4"/>
      <c r="XDE374" s="4"/>
      <c r="XDF374" s="4"/>
      <c r="XDG374" s="4"/>
      <c r="XDH374" s="4"/>
      <c r="XDI374" s="4"/>
      <c r="XDJ374" s="4"/>
      <c r="XDK374" s="4"/>
      <c r="XDL374" s="4"/>
      <c r="XDM374" s="4"/>
      <c r="XDN374" s="4"/>
      <c r="XDO374" s="4"/>
      <c r="XDP374" s="4"/>
      <c r="XDQ374" s="4"/>
      <c r="XDR374" s="4"/>
    </row>
    <row r="375" spans="1:59 16330:16346" ht="18.75">
      <c r="A375" s="10">
        <v>11801</v>
      </c>
      <c r="B375" s="410" t="s">
        <v>0</v>
      </c>
      <c r="C375" s="11"/>
      <c r="D375" s="11">
        <v>5.13</v>
      </c>
      <c r="E375" s="11"/>
      <c r="F375" s="11">
        <v>18.93</v>
      </c>
      <c r="G375" s="11">
        <v>3.43</v>
      </c>
      <c r="H375" s="11"/>
      <c r="I375" s="11"/>
      <c r="J375" s="373">
        <v>196.95</v>
      </c>
      <c r="K375" s="11"/>
      <c r="L375" s="11"/>
      <c r="M375" s="11"/>
      <c r="N375" s="11">
        <v>94.06</v>
      </c>
      <c r="O375" s="11"/>
      <c r="P375" s="11">
        <v>38.340000000000003</v>
      </c>
      <c r="Q375" s="11"/>
      <c r="R375" s="11">
        <v>59.8</v>
      </c>
      <c r="S375" s="11"/>
      <c r="T375" s="11">
        <v>15.98</v>
      </c>
      <c r="U375" s="11"/>
      <c r="V375" s="11">
        <v>19.77</v>
      </c>
      <c r="W375" s="11"/>
      <c r="X375" s="11">
        <v>14.87</v>
      </c>
      <c r="Y375" s="11"/>
      <c r="Z375" s="11"/>
      <c r="AA375" s="11">
        <v>100.65</v>
      </c>
      <c r="AB375" s="11">
        <v>15.17</v>
      </c>
      <c r="AC375" s="11"/>
      <c r="AD375" s="11"/>
      <c r="AE375" s="11"/>
      <c r="AF375" s="11">
        <v>232.52</v>
      </c>
      <c r="AG375" s="11"/>
      <c r="AH375" s="11">
        <v>55.1</v>
      </c>
      <c r="AI375" s="11"/>
      <c r="AJ375" s="11"/>
      <c r="AK375" s="11"/>
      <c r="AL375" s="11"/>
      <c r="AM375" s="11"/>
      <c r="AN375" s="11">
        <v>29.62</v>
      </c>
      <c r="AO375" s="11"/>
      <c r="AP375" s="11">
        <v>33.1</v>
      </c>
      <c r="AQ375" s="11"/>
      <c r="AR375" s="11">
        <v>9.76</v>
      </c>
      <c r="AS375" s="11"/>
      <c r="AT375" s="11">
        <v>2.2799999999999998</v>
      </c>
      <c r="AU375" s="11"/>
      <c r="AV375" s="3">
        <v>80.69</v>
      </c>
      <c r="AW375" s="3">
        <f>SUM(C375:AV375)</f>
        <v>1026.1500000000001</v>
      </c>
      <c r="AX375" s="3">
        <v>1026.1500000000001</v>
      </c>
      <c r="AY375" s="366"/>
      <c r="AZ375" s="366"/>
      <c r="BA375" s="366"/>
      <c r="BB375" s="366"/>
      <c r="BC375" s="366"/>
      <c r="BD375" s="366"/>
      <c r="BE375" s="366"/>
      <c r="BF375" s="366"/>
      <c r="BG375" s="366"/>
      <c r="XDB375" s="4"/>
      <c r="XDC375" s="4"/>
      <c r="XDD375" s="4"/>
      <c r="XDE375" s="4"/>
      <c r="XDF375" s="4"/>
      <c r="XDG375" s="4"/>
      <c r="XDH375" s="4"/>
      <c r="XDI375" s="4"/>
      <c r="XDJ375" s="4"/>
      <c r="XDK375" s="4"/>
      <c r="XDL375" s="4"/>
      <c r="XDM375" s="4"/>
      <c r="XDN375" s="4"/>
      <c r="XDO375" s="4"/>
      <c r="XDP375" s="4"/>
      <c r="XDQ375" s="4"/>
      <c r="XDR375" s="4"/>
    </row>
    <row r="376" spans="1:59 16330:16346" ht="18.75">
      <c r="A376" s="8">
        <v>11802</v>
      </c>
      <c r="B376" s="411" t="s">
        <v>1</v>
      </c>
      <c r="C376" s="3"/>
      <c r="D376" s="3">
        <v>1.71</v>
      </c>
      <c r="E376" s="3"/>
      <c r="F376" s="3"/>
      <c r="G376" s="3"/>
      <c r="H376" s="3"/>
      <c r="I376" s="3"/>
      <c r="J376" s="373"/>
      <c r="K376" s="3"/>
      <c r="L376" s="3"/>
      <c r="M376" s="3"/>
      <c r="N376" s="3"/>
      <c r="O376" s="3"/>
      <c r="P376" s="3"/>
      <c r="Q376" s="3"/>
      <c r="R376" s="3">
        <v>4.57</v>
      </c>
      <c r="S376" s="3"/>
      <c r="T376" s="3">
        <v>1.1399999999999999</v>
      </c>
      <c r="U376" s="3"/>
      <c r="V376" s="3">
        <v>6.86</v>
      </c>
      <c r="W376" s="3"/>
      <c r="X376" s="3"/>
      <c r="Y376" s="3"/>
      <c r="Z376" s="3"/>
      <c r="AA376" s="3"/>
      <c r="AB376" s="3">
        <v>1364.1</v>
      </c>
      <c r="AC376" s="3"/>
      <c r="AD376" s="3"/>
      <c r="AE376" s="3"/>
      <c r="AF376" s="3">
        <v>847.38</v>
      </c>
      <c r="AG376" s="3"/>
      <c r="AH376" s="3"/>
      <c r="AI376" s="3"/>
      <c r="AJ376" s="3"/>
      <c r="AK376" s="3"/>
      <c r="AL376" s="3">
        <v>1.71</v>
      </c>
      <c r="AM376" s="3"/>
      <c r="AN376" s="3">
        <v>2.2799999999999998</v>
      </c>
      <c r="AO376" s="3"/>
      <c r="AP376" s="3"/>
      <c r="AQ376" s="3"/>
      <c r="AR376" s="3">
        <v>1.1399999999999999</v>
      </c>
      <c r="AS376" s="3"/>
      <c r="AT376" s="3"/>
      <c r="AU376" s="3"/>
      <c r="AV376" s="3"/>
      <c r="AW376" s="3">
        <f t="shared" ref="AW376:AW422" si="66">SUM(C376:AV376)</f>
        <v>2230.89</v>
      </c>
      <c r="AX376" s="3">
        <v>2230.89</v>
      </c>
      <c r="AY376" s="366"/>
      <c r="AZ376" s="366"/>
      <c r="BA376" s="366"/>
      <c r="BB376" s="366"/>
      <c r="BC376" s="366"/>
      <c r="BD376" s="366"/>
      <c r="BE376" s="366"/>
      <c r="BF376" s="366"/>
      <c r="BG376" s="366"/>
      <c r="XDB376" s="4"/>
      <c r="XDC376" s="4"/>
      <c r="XDD376" s="4"/>
      <c r="XDE376" s="4"/>
      <c r="XDF376" s="4"/>
      <c r="XDG376" s="4"/>
      <c r="XDH376" s="4"/>
      <c r="XDI376" s="4"/>
      <c r="XDJ376" s="4"/>
      <c r="XDK376" s="4"/>
      <c r="XDL376" s="4"/>
      <c r="XDM376" s="4"/>
      <c r="XDN376" s="4"/>
      <c r="XDO376" s="4"/>
      <c r="XDP376" s="4"/>
      <c r="XDQ376" s="4"/>
      <c r="XDR376" s="4"/>
    </row>
    <row r="377" spans="1:59 16330:16346" ht="18.75">
      <c r="A377" s="8">
        <v>11803</v>
      </c>
      <c r="B377" s="411" t="s">
        <v>2</v>
      </c>
      <c r="C377" s="3"/>
      <c r="D377" s="3"/>
      <c r="E377" s="3"/>
      <c r="F377" s="3"/>
      <c r="G377" s="3"/>
      <c r="H377" s="3"/>
      <c r="I377" s="3"/>
      <c r="J377" s="373">
        <v>1185.19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>
        <f t="shared" si="66"/>
        <v>1185.19</v>
      </c>
      <c r="AX377" s="3">
        <v>1185.19</v>
      </c>
      <c r="AY377" s="366"/>
      <c r="AZ377" s="366"/>
      <c r="BA377" s="366"/>
      <c r="BB377" s="366"/>
      <c r="BC377" s="366"/>
      <c r="BD377" s="366"/>
      <c r="BE377" s="366"/>
      <c r="BF377" s="366"/>
      <c r="BG377" s="366"/>
      <c r="XDB377" s="4"/>
      <c r="XDC377" s="4"/>
      <c r="XDD377" s="4"/>
      <c r="XDE377" s="4"/>
      <c r="XDF377" s="4"/>
      <c r="XDG377" s="4"/>
      <c r="XDH377" s="4"/>
      <c r="XDI377" s="4"/>
      <c r="XDJ377" s="4"/>
      <c r="XDK377" s="4"/>
      <c r="XDL377" s="4"/>
      <c r="XDM377" s="4"/>
      <c r="XDN377" s="4"/>
      <c r="XDO377" s="4"/>
      <c r="XDP377" s="4"/>
      <c r="XDQ377" s="4"/>
      <c r="XDR377" s="4"/>
    </row>
    <row r="378" spans="1:59 16330:16346" ht="18.75">
      <c r="A378" s="8">
        <v>11804</v>
      </c>
      <c r="B378" s="411" t="s">
        <v>3</v>
      </c>
      <c r="C378" s="3"/>
      <c r="D378" s="3"/>
      <c r="E378" s="3"/>
      <c r="F378" s="3"/>
      <c r="G378" s="3"/>
      <c r="H378" s="3"/>
      <c r="I378" s="3"/>
      <c r="J378" s="373">
        <v>22.84</v>
      </c>
      <c r="K378" s="3"/>
      <c r="L378" s="3">
        <v>28.55</v>
      </c>
      <c r="M378" s="3">
        <v>43.22</v>
      </c>
      <c r="N378" s="3">
        <v>25.75</v>
      </c>
      <c r="O378" s="3"/>
      <c r="P378" s="3">
        <v>25.24</v>
      </c>
      <c r="Q378" s="3"/>
      <c r="R378" s="3">
        <v>55.18</v>
      </c>
      <c r="S378" s="3"/>
      <c r="T378" s="3"/>
      <c r="U378" s="3"/>
      <c r="V378" s="3">
        <v>118.02</v>
      </c>
      <c r="W378" s="3"/>
      <c r="X378" s="3">
        <v>5.71</v>
      </c>
      <c r="Y378" s="3"/>
      <c r="Z378" s="3"/>
      <c r="AA378" s="3">
        <v>11239.17</v>
      </c>
      <c r="AB378" s="3">
        <v>3.42</v>
      </c>
      <c r="AC378" s="3"/>
      <c r="AD378" s="3"/>
      <c r="AE378" s="3">
        <v>249.38</v>
      </c>
      <c r="AF378" s="3">
        <v>7618.72</v>
      </c>
      <c r="AG378" s="3"/>
      <c r="AH378" s="3"/>
      <c r="AI378" s="3"/>
      <c r="AJ378" s="3"/>
      <c r="AK378" s="3"/>
      <c r="AL378" s="3"/>
      <c r="AM378" s="3">
        <v>5.5</v>
      </c>
      <c r="AN378" s="3">
        <v>5.15</v>
      </c>
      <c r="AO378" s="3">
        <v>44.41</v>
      </c>
      <c r="AP378" s="3">
        <v>56.75</v>
      </c>
      <c r="AQ378" s="3"/>
      <c r="AR378" s="3"/>
      <c r="AS378" s="3"/>
      <c r="AT378" s="3"/>
      <c r="AU378" s="3"/>
      <c r="AV378" s="3"/>
      <c r="AW378" s="3">
        <f t="shared" si="66"/>
        <v>19547.010000000002</v>
      </c>
      <c r="AX378" s="3">
        <v>19547.009999999998</v>
      </c>
      <c r="AY378" s="366"/>
      <c r="AZ378" s="366"/>
      <c r="BA378" s="366"/>
      <c r="BB378" s="366"/>
      <c r="BC378" s="366"/>
      <c r="BD378" s="366"/>
      <c r="BE378" s="366"/>
      <c r="BF378" s="366"/>
      <c r="BG378" s="366"/>
      <c r="XDB378" s="4"/>
      <c r="XDC378" s="4"/>
      <c r="XDD378" s="4"/>
      <c r="XDE378" s="4"/>
      <c r="XDF378" s="4"/>
      <c r="XDG378" s="4"/>
      <c r="XDH378" s="4"/>
      <c r="XDI378" s="4"/>
      <c r="XDJ378" s="4"/>
      <c r="XDK378" s="4"/>
      <c r="XDL378" s="4"/>
      <c r="XDM378" s="4"/>
      <c r="XDN378" s="4"/>
      <c r="XDO378" s="4"/>
      <c r="XDP378" s="4"/>
      <c r="XDQ378" s="4"/>
      <c r="XDR378" s="4"/>
    </row>
    <row r="379" spans="1:59 16330:16346" ht="18.75">
      <c r="A379" s="8">
        <v>11806</v>
      </c>
      <c r="B379" s="411" t="s">
        <v>4</v>
      </c>
      <c r="C379" s="3"/>
      <c r="D379" s="3"/>
      <c r="E379" s="3"/>
      <c r="F379" s="3"/>
      <c r="G379" s="3"/>
      <c r="H379" s="3"/>
      <c r="I379" s="3"/>
      <c r="J379" s="373">
        <v>28.55</v>
      </c>
      <c r="K379" s="3"/>
      <c r="L379" s="3"/>
      <c r="M379" s="3"/>
      <c r="N379" s="3"/>
      <c r="O379" s="3"/>
      <c r="P379" s="3"/>
      <c r="Q379" s="3"/>
      <c r="R379" s="3">
        <v>20.56</v>
      </c>
      <c r="S379" s="3"/>
      <c r="T379" s="3"/>
      <c r="U379" s="3"/>
      <c r="V379" s="3"/>
      <c r="W379" s="3"/>
      <c r="X379" s="3"/>
      <c r="Y379" s="3"/>
      <c r="Z379" s="3"/>
      <c r="AA379" s="3">
        <v>5.71</v>
      </c>
      <c r="AB379" s="3">
        <v>3.42</v>
      </c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>
        <v>22.84</v>
      </c>
      <c r="AQ379" s="3"/>
      <c r="AR379" s="3"/>
      <c r="AS379" s="3"/>
      <c r="AT379" s="3"/>
      <c r="AU379" s="3"/>
      <c r="AV379" s="3">
        <v>5.71</v>
      </c>
      <c r="AW379" s="3">
        <f t="shared" si="66"/>
        <v>86.789999999999992</v>
      </c>
      <c r="AX379" s="3">
        <v>86.79</v>
      </c>
      <c r="AY379" s="366"/>
      <c r="AZ379" s="366"/>
      <c r="BA379" s="366"/>
      <c r="BB379" s="366"/>
      <c r="BC379" s="366"/>
      <c r="BD379" s="366"/>
      <c r="BE379" s="366"/>
      <c r="BF379" s="366"/>
      <c r="BG379" s="366"/>
      <c r="XDB379" s="4"/>
      <c r="XDC379" s="4"/>
      <c r="XDD379" s="4"/>
      <c r="XDE379" s="4"/>
      <c r="XDF379" s="4"/>
      <c r="XDG379" s="4"/>
      <c r="XDH379" s="4"/>
      <c r="XDI379" s="4"/>
      <c r="XDJ379" s="4"/>
      <c r="XDK379" s="4"/>
      <c r="XDL379" s="4"/>
      <c r="XDM379" s="4"/>
      <c r="XDN379" s="4"/>
      <c r="XDO379" s="4"/>
      <c r="XDP379" s="4"/>
      <c r="XDQ379" s="4"/>
      <c r="XDR379" s="4"/>
    </row>
    <row r="380" spans="1:59 16330:16346" ht="18.75">
      <c r="A380" s="8">
        <v>11810</v>
      </c>
      <c r="B380" s="411" t="s">
        <v>630</v>
      </c>
      <c r="C380" s="3"/>
      <c r="D380" s="3"/>
      <c r="E380" s="3"/>
      <c r="F380" s="3"/>
      <c r="G380" s="3"/>
      <c r="H380" s="3"/>
      <c r="I380" s="3"/>
      <c r="J380" s="373"/>
      <c r="K380" s="3"/>
      <c r="L380" s="3"/>
      <c r="M380" s="3">
        <v>1.21</v>
      </c>
      <c r="N380" s="3"/>
      <c r="O380" s="3"/>
      <c r="P380" s="3"/>
      <c r="Q380" s="3"/>
      <c r="R380" s="3"/>
      <c r="S380" s="3"/>
      <c r="T380" s="3">
        <v>5.71</v>
      </c>
      <c r="U380" s="3">
        <v>0.99</v>
      </c>
      <c r="V380" s="3">
        <v>12.57</v>
      </c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>
        <f t="shared" si="66"/>
        <v>20.48</v>
      </c>
      <c r="AX380" s="3">
        <v>20.48</v>
      </c>
      <c r="AY380" s="366"/>
      <c r="AZ380" s="366"/>
      <c r="BA380" s="366"/>
      <c r="BB380" s="366"/>
      <c r="BC380" s="366"/>
      <c r="BD380" s="366"/>
      <c r="BE380" s="366"/>
      <c r="BF380" s="366"/>
      <c r="BG380" s="366"/>
      <c r="XDB380" s="4"/>
      <c r="XDC380" s="4"/>
      <c r="XDD380" s="4"/>
      <c r="XDE380" s="4"/>
      <c r="XDF380" s="4"/>
      <c r="XDG380" s="4"/>
      <c r="XDH380" s="4"/>
      <c r="XDI380" s="4"/>
      <c r="XDJ380" s="4"/>
      <c r="XDK380" s="4"/>
      <c r="XDL380" s="4"/>
      <c r="XDM380" s="4"/>
      <c r="XDN380" s="4"/>
      <c r="XDO380" s="4"/>
      <c r="XDP380" s="4"/>
      <c r="XDQ380" s="4"/>
      <c r="XDR380" s="4"/>
    </row>
    <row r="381" spans="1:59 16330:16346" ht="18.75">
      <c r="A381" s="8">
        <v>11815</v>
      </c>
      <c r="B381" s="411" t="s">
        <v>5</v>
      </c>
      <c r="C381" s="3">
        <v>331.5</v>
      </c>
      <c r="D381" s="3"/>
      <c r="E381" s="3"/>
      <c r="F381" s="3"/>
      <c r="G381" s="3"/>
      <c r="H381" s="3">
        <v>588</v>
      </c>
      <c r="I381" s="3"/>
      <c r="J381" s="373"/>
      <c r="K381" s="3"/>
      <c r="L381" s="3"/>
      <c r="M381" s="3">
        <v>1548</v>
      </c>
      <c r="N381" s="3"/>
      <c r="O381" s="3"/>
      <c r="P381" s="3"/>
      <c r="Q381" s="3"/>
      <c r="R381" s="3"/>
      <c r="S381" s="3"/>
      <c r="T381" s="3"/>
      <c r="U381" s="3">
        <v>298.5</v>
      </c>
      <c r="V381" s="3"/>
      <c r="W381" s="3"/>
      <c r="X381" s="3"/>
      <c r="Y381" s="3"/>
      <c r="Z381" s="3"/>
      <c r="AA381" s="3"/>
      <c r="AB381" s="3"/>
      <c r="AC381" s="3"/>
      <c r="AD381" s="3"/>
      <c r="AE381" s="3">
        <v>147</v>
      </c>
      <c r="AF381" s="3"/>
      <c r="AG381" s="3">
        <v>417</v>
      </c>
      <c r="AH381" s="3"/>
      <c r="AI381" s="3"/>
      <c r="AJ381" s="3"/>
      <c r="AK381" s="3"/>
      <c r="AL381" s="3"/>
      <c r="AM381" s="3">
        <v>70.5</v>
      </c>
      <c r="AN381" s="3"/>
      <c r="AO381" s="3">
        <v>249</v>
      </c>
      <c r="AP381" s="3"/>
      <c r="AQ381" s="3"/>
      <c r="AR381" s="3"/>
      <c r="AS381" s="3"/>
      <c r="AT381" s="3"/>
      <c r="AU381" s="3">
        <v>39</v>
      </c>
      <c r="AV381" s="3"/>
      <c r="AW381" s="3">
        <f t="shared" si="66"/>
        <v>3688.5</v>
      </c>
      <c r="AX381" s="3">
        <v>3688.5</v>
      </c>
      <c r="AY381" s="366"/>
      <c r="AZ381" s="366"/>
      <c r="BA381" s="366"/>
      <c r="BB381" s="366"/>
      <c r="BC381" s="366"/>
      <c r="BD381" s="366"/>
      <c r="BE381" s="366"/>
      <c r="BF381" s="366"/>
      <c r="BG381" s="366"/>
      <c r="XDB381" s="4"/>
      <c r="XDC381" s="4"/>
      <c r="XDD381" s="4"/>
      <c r="XDE381" s="4"/>
      <c r="XDF381" s="4"/>
      <c r="XDG381" s="4"/>
      <c r="XDH381" s="4"/>
      <c r="XDI381" s="4"/>
      <c r="XDJ381" s="4"/>
      <c r="XDK381" s="4"/>
      <c r="XDL381" s="4"/>
      <c r="XDM381" s="4"/>
      <c r="XDN381" s="4"/>
      <c r="XDO381" s="4"/>
      <c r="XDP381" s="4"/>
      <c r="XDQ381" s="4"/>
      <c r="XDR381" s="4"/>
    </row>
    <row r="382" spans="1:59 16330:16346" ht="18.75">
      <c r="A382" s="8">
        <v>11816</v>
      </c>
      <c r="B382" s="411" t="s">
        <v>6</v>
      </c>
      <c r="C382" s="3"/>
      <c r="D382" s="3"/>
      <c r="E382" s="3"/>
      <c r="F382" s="3"/>
      <c r="G382" s="3"/>
      <c r="H382" s="3"/>
      <c r="I382" s="3"/>
      <c r="J382" s="37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>
        <v>182.72</v>
      </c>
      <c r="W382" s="3"/>
      <c r="X382" s="3">
        <v>11.42</v>
      </c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>
        <f t="shared" si="66"/>
        <v>194.14</v>
      </c>
      <c r="AX382" s="3">
        <v>194.14</v>
      </c>
      <c r="AY382" s="366"/>
      <c r="AZ382" s="366"/>
      <c r="BA382" s="366"/>
      <c r="BB382" s="366"/>
      <c r="BC382" s="366"/>
      <c r="BD382" s="366"/>
      <c r="BE382" s="366"/>
      <c r="BF382" s="366"/>
      <c r="BG382" s="366"/>
      <c r="XDB382" s="4"/>
      <c r="XDC382" s="4"/>
      <c r="XDD382" s="4"/>
      <c r="XDE382" s="4"/>
      <c r="XDF382" s="4"/>
      <c r="XDG382" s="4"/>
      <c r="XDH382" s="4"/>
      <c r="XDI382" s="4"/>
      <c r="XDJ382" s="4"/>
      <c r="XDK382" s="4"/>
      <c r="XDL382" s="4"/>
      <c r="XDM382" s="4"/>
      <c r="XDN382" s="4"/>
      <c r="XDO382" s="4"/>
      <c r="XDP382" s="4"/>
      <c r="XDQ382" s="4"/>
      <c r="XDR382" s="4"/>
    </row>
    <row r="383" spans="1:59 16330:16346" ht="18.75">
      <c r="A383" s="8">
        <v>11817</v>
      </c>
      <c r="B383" s="411" t="s">
        <v>7</v>
      </c>
      <c r="C383" s="3"/>
      <c r="D383" s="3"/>
      <c r="E383" s="3"/>
      <c r="F383" s="3"/>
      <c r="G383" s="3"/>
      <c r="H383" s="3"/>
      <c r="I383" s="3"/>
      <c r="J383" s="37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>
        <v>0</v>
      </c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>
        <f t="shared" si="66"/>
        <v>0</v>
      </c>
      <c r="AX383" s="3">
        <v>0</v>
      </c>
      <c r="AY383" s="366"/>
      <c r="AZ383" s="366"/>
      <c r="BA383" s="366"/>
      <c r="BB383" s="366"/>
      <c r="BC383" s="366"/>
      <c r="BD383" s="366"/>
      <c r="BE383" s="366"/>
      <c r="BF383" s="366"/>
      <c r="BG383" s="366"/>
      <c r="XDB383" s="4"/>
      <c r="XDC383" s="4"/>
      <c r="XDD383" s="4"/>
      <c r="XDE383" s="4"/>
      <c r="XDF383" s="4"/>
      <c r="XDG383" s="4"/>
      <c r="XDH383" s="4"/>
      <c r="XDI383" s="4"/>
      <c r="XDJ383" s="4"/>
      <c r="XDK383" s="4"/>
      <c r="XDL383" s="4"/>
      <c r="XDM383" s="4"/>
      <c r="XDN383" s="4"/>
      <c r="XDO383" s="4"/>
      <c r="XDP383" s="4"/>
      <c r="XDQ383" s="4"/>
      <c r="XDR383" s="4"/>
    </row>
    <row r="384" spans="1:59 16330:16346" ht="18.75">
      <c r="A384" s="8">
        <v>11818</v>
      </c>
      <c r="B384" s="411" t="s">
        <v>8</v>
      </c>
      <c r="C384" s="3"/>
      <c r="D384" s="3"/>
      <c r="E384" s="3"/>
      <c r="F384" s="3"/>
      <c r="G384" s="3"/>
      <c r="H384" s="3"/>
      <c r="I384" s="3"/>
      <c r="J384" s="37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>
        <v>0</v>
      </c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>
        <v>30.87</v>
      </c>
      <c r="AR384" s="3"/>
      <c r="AS384" s="3"/>
      <c r="AT384" s="3"/>
      <c r="AU384" s="3"/>
      <c r="AV384" s="3"/>
      <c r="AW384" s="3">
        <f t="shared" si="66"/>
        <v>30.87</v>
      </c>
      <c r="AX384" s="3">
        <v>30.87</v>
      </c>
      <c r="AY384" s="366"/>
      <c r="AZ384" s="366"/>
      <c r="BA384" s="366"/>
      <c r="BB384" s="366"/>
      <c r="BC384" s="366"/>
      <c r="BD384" s="366"/>
      <c r="BE384" s="366"/>
      <c r="BF384" s="366"/>
      <c r="BG384" s="366"/>
      <c r="XDB384" s="4"/>
      <c r="XDC384" s="4"/>
      <c r="XDD384" s="4"/>
      <c r="XDE384" s="4"/>
      <c r="XDF384" s="4"/>
      <c r="XDG384" s="4"/>
      <c r="XDH384" s="4"/>
      <c r="XDI384" s="4"/>
      <c r="XDJ384" s="4"/>
      <c r="XDK384" s="4"/>
      <c r="XDL384" s="4"/>
      <c r="XDM384" s="4"/>
      <c r="XDN384" s="4"/>
      <c r="XDO384" s="4"/>
      <c r="XDP384" s="4"/>
      <c r="XDQ384" s="4"/>
      <c r="XDR384" s="4"/>
    </row>
    <row r="385" spans="1:59 16330:16346" ht="18.75">
      <c r="A385" s="8">
        <v>11899</v>
      </c>
      <c r="B385" s="411" t="s">
        <v>9</v>
      </c>
      <c r="C385" s="3">
        <v>1.86</v>
      </c>
      <c r="D385" s="3"/>
      <c r="E385" s="3">
        <v>0.66</v>
      </c>
      <c r="F385" s="3"/>
      <c r="G385" s="3"/>
      <c r="H385" s="3"/>
      <c r="I385" s="3">
        <v>0.88</v>
      </c>
      <c r="J385" s="373"/>
      <c r="K385" s="3">
        <v>1.35</v>
      </c>
      <c r="L385" s="3"/>
      <c r="M385" s="3"/>
      <c r="N385" s="3"/>
      <c r="O385" s="3">
        <v>0.88</v>
      </c>
      <c r="P385" s="3"/>
      <c r="Q385" s="3">
        <v>0.94</v>
      </c>
      <c r="R385" s="3"/>
      <c r="S385" s="3">
        <v>0.84</v>
      </c>
      <c r="T385" s="3"/>
      <c r="U385" s="3"/>
      <c r="V385" s="3"/>
      <c r="W385" s="3">
        <v>0.8</v>
      </c>
      <c r="X385" s="3"/>
      <c r="Y385" s="3"/>
      <c r="Z385" s="3">
        <v>0.66</v>
      </c>
      <c r="AA385" s="3"/>
      <c r="AB385" s="3"/>
      <c r="AC385" s="3">
        <v>0.44</v>
      </c>
      <c r="AD385" s="3"/>
      <c r="AE385" s="3">
        <v>1.46</v>
      </c>
      <c r="AF385" s="3"/>
      <c r="AG385" s="3">
        <v>1.24</v>
      </c>
      <c r="AH385" s="3"/>
      <c r="AI385" s="3"/>
      <c r="AJ385" s="3">
        <v>1.46</v>
      </c>
      <c r="AK385" s="3">
        <v>1.54</v>
      </c>
      <c r="AL385" s="3"/>
      <c r="AM385" s="3">
        <v>0.11</v>
      </c>
      <c r="AN385" s="3"/>
      <c r="AO385" s="3">
        <v>0.8</v>
      </c>
      <c r="AP385" s="3"/>
      <c r="AQ385" s="3">
        <v>0.69</v>
      </c>
      <c r="AR385" s="3"/>
      <c r="AS385" s="3">
        <v>0.8</v>
      </c>
      <c r="AT385" s="3"/>
      <c r="AU385" s="3">
        <v>0.33</v>
      </c>
      <c r="AV385" s="3"/>
      <c r="AW385" s="3">
        <f t="shared" si="66"/>
        <v>17.739999999999998</v>
      </c>
      <c r="AX385" s="3">
        <v>17.739999999999998</v>
      </c>
      <c r="AY385" s="366"/>
      <c r="AZ385" s="366"/>
      <c r="BA385" s="366"/>
      <c r="BB385" s="366"/>
      <c r="BC385" s="366"/>
      <c r="BD385" s="366"/>
      <c r="BE385" s="366"/>
      <c r="BF385" s="366"/>
      <c r="BG385" s="366"/>
      <c r="XDB385" s="4"/>
      <c r="XDC385" s="4"/>
      <c r="XDD385" s="4"/>
      <c r="XDE385" s="4"/>
      <c r="XDF385" s="4"/>
      <c r="XDG385" s="4"/>
      <c r="XDH385" s="4"/>
      <c r="XDI385" s="4"/>
      <c r="XDJ385" s="4"/>
      <c r="XDK385" s="4"/>
      <c r="XDL385" s="4"/>
      <c r="XDM385" s="4"/>
      <c r="XDN385" s="4"/>
      <c r="XDO385" s="4"/>
      <c r="XDP385" s="4"/>
      <c r="XDQ385" s="4"/>
      <c r="XDR385" s="4"/>
    </row>
    <row r="386" spans="1:59 16330:16346" ht="36.75">
      <c r="A386" s="8">
        <v>12105</v>
      </c>
      <c r="B386" s="412" t="s">
        <v>10</v>
      </c>
      <c r="C386" s="3">
        <v>90</v>
      </c>
      <c r="D386" s="3"/>
      <c r="E386" s="3">
        <v>33.21</v>
      </c>
      <c r="F386" s="3"/>
      <c r="G386" s="3"/>
      <c r="H386" s="3">
        <v>46.34</v>
      </c>
      <c r="I386" s="3">
        <v>174.3</v>
      </c>
      <c r="J386" s="373"/>
      <c r="K386" s="3">
        <v>86.43</v>
      </c>
      <c r="L386" s="3"/>
      <c r="M386" s="3">
        <v>164.66</v>
      </c>
      <c r="N386" s="3"/>
      <c r="O386" s="3">
        <v>168.96</v>
      </c>
      <c r="P386" s="3"/>
      <c r="Q386" s="3">
        <v>110.36</v>
      </c>
      <c r="R386" s="3"/>
      <c r="S386" s="3">
        <v>146.08000000000001</v>
      </c>
      <c r="T386" s="3"/>
      <c r="U386" s="3">
        <v>279.16000000000003</v>
      </c>
      <c r="V386" s="3"/>
      <c r="W386" s="3">
        <v>146.08000000000001</v>
      </c>
      <c r="X386" s="3"/>
      <c r="Y386" s="3"/>
      <c r="Z386" s="3">
        <v>158.24</v>
      </c>
      <c r="AA386" s="3"/>
      <c r="AB386" s="3"/>
      <c r="AC386" s="3">
        <v>91.08</v>
      </c>
      <c r="AD386" s="3"/>
      <c r="AE386" s="3">
        <v>142.30000000000001</v>
      </c>
      <c r="AF386" s="3"/>
      <c r="AG386" s="3">
        <v>136.07</v>
      </c>
      <c r="AH386" s="3"/>
      <c r="AI386" s="3"/>
      <c r="AJ386" s="3">
        <v>124.3</v>
      </c>
      <c r="AK386" s="3">
        <v>136.44</v>
      </c>
      <c r="AL386" s="3"/>
      <c r="AM386" s="3">
        <v>216.08</v>
      </c>
      <c r="AN386" s="3"/>
      <c r="AO386" s="3">
        <v>175.72</v>
      </c>
      <c r="AP386" s="3"/>
      <c r="AQ386" s="3">
        <v>138.22</v>
      </c>
      <c r="AR386" s="3"/>
      <c r="AS386" s="3">
        <v>116.44</v>
      </c>
      <c r="AT386" s="3"/>
      <c r="AU386" s="3">
        <v>151.08000000000001</v>
      </c>
      <c r="AV386" s="3"/>
      <c r="AW386" s="3">
        <f t="shared" si="66"/>
        <v>3031.5499999999997</v>
      </c>
      <c r="AX386" s="3">
        <v>3031.55</v>
      </c>
      <c r="AY386" s="366"/>
      <c r="AZ386" s="366"/>
      <c r="BA386" s="366"/>
      <c r="BB386" s="366"/>
      <c r="BC386" s="366"/>
      <c r="BD386" s="366"/>
      <c r="BE386" s="366"/>
      <c r="BF386" s="366"/>
      <c r="BG386" s="366"/>
      <c r="XDB386" s="4"/>
      <c r="XDC386" s="4"/>
      <c r="XDD386" s="4"/>
      <c r="XDE386" s="4"/>
      <c r="XDF386" s="4"/>
      <c r="XDG386" s="4"/>
      <c r="XDH386" s="4"/>
      <c r="XDI386" s="4"/>
      <c r="XDJ386" s="4"/>
      <c r="XDK386" s="4"/>
      <c r="XDL386" s="4"/>
      <c r="XDM386" s="4"/>
      <c r="XDN386" s="4"/>
      <c r="XDO386" s="4"/>
      <c r="XDP386" s="4"/>
      <c r="XDQ386" s="4"/>
      <c r="XDR386" s="4"/>
    </row>
    <row r="387" spans="1:59 16330:16346" ht="36.75">
      <c r="A387" s="8">
        <v>12106</v>
      </c>
      <c r="B387" s="412" t="s">
        <v>11</v>
      </c>
      <c r="C387" s="3">
        <v>0.95</v>
      </c>
      <c r="D387" s="3"/>
      <c r="E387" s="3"/>
      <c r="F387" s="3"/>
      <c r="G387" s="3"/>
      <c r="H387" s="3"/>
      <c r="I387" s="3"/>
      <c r="J387" s="373"/>
      <c r="K387" s="3"/>
      <c r="L387" s="3"/>
      <c r="M387" s="3"/>
      <c r="N387" s="3"/>
      <c r="O387" s="3">
        <v>0.95</v>
      </c>
      <c r="P387" s="3"/>
      <c r="Q387" s="3"/>
      <c r="R387" s="3"/>
      <c r="S387" s="3"/>
      <c r="T387" s="3"/>
      <c r="U387" s="3">
        <v>0.95</v>
      </c>
      <c r="V387" s="3"/>
      <c r="W387" s="3">
        <v>0.95</v>
      </c>
      <c r="X387" s="3"/>
      <c r="Y387" s="3"/>
      <c r="Z387" s="3"/>
      <c r="AA387" s="3"/>
      <c r="AB387" s="3"/>
      <c r="AC387" s="3"/>
      <c r="AD387" s="3"/>
      <c r="AE387" s="3"/>
      <c r="AF387" s="3"/>
      <c r="AG387" s="3">
        <v>0.95</v>
      </c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>
        <f t="shared" si="66"/>
        <v>4.75</v>
      </c>
      <c r="AX387" s="3">
        <v>4.75</v>
      </c>
      <c r="AY387" s="366"/>
      <c r="AZ387" s="366"/>
      <c r="BA387" s="366"/>
      <c r="BB387" s="366"/>
      <c r="BC387" s="366"/>
      <c r="BD387" s="366"/>
      <c r="BE387" s="366"/>
      <c r="BF387" s="366"/>
      <c r="BG387" s="366"/>
      <c r="XDB387" s="4"/>
      <c r="XDC387" s="4"/>
      <c r="XDD387" s="4"/>
      <c r="XDE387" s="4"/>
      <c r="XDF387" s="4"/>
      <c r="XDG387" s="4"/>
      <c r="XDH387" s="4"/>
      <c r="XDI387" s="4"/>
      <c r="XDJ387" s="4"/>
      <c r="XDK387" s="4"/>
      <c r="XDL387" s="4"/>
      <c r="XDM387" s="4"/>
      <c r="XDN387" s="4"/>
      <c r="XDO387" s="4"/>
      <c r="XDP387" s="4"/>
      <c r="XDQ387" s="4"/>
      <c r="XDR387" s="4"/>
    </row>
    <row r="388" spans="1:59 16330:16346" ht="18.75">
      <c r="A388" s="8">
        <v>12107</v>
      </c>
      <c r="B388" s="411" t="s">
        <v>12</v>
      </c>
      <c r="C388" s="3">
        <v>1352.58</v>
      </c>
      <c r="D388" s="3"/>
      <c r="E388" s="3"/>
      <c r="F388" s="3"/>
      <c r="G388" s="3"/>
      <c r="H388" s="3">
        <v>1568</v>
      </c>
      <c r="I388" s="3"/>
      <c r="J388" s="373"/>
      <c r="K388" s="3"/>
      <c r="L388" s="3"/>
      <c r="M388" s="3">
        <v>3185</v>
      </c>
      <c r="N388" s="3"/>
      <c r="O388" s="3"/>
      <c r="P388" s="3"/>
      <c r="Q388" s="3"/>
      <c r="R388" s="3"/>
      <c r="S388" s="3"/>
      <c r="T388" s="3"/>
      <c r="U388" s="3">
        <v>749.5</v>
      </c>
      <c r="V388" s="3"/>
      <c r="W388" s="3"/>
      <c r="X388" s="3"/>
      <c r="Y388" s="3"/>
      <c r="Z388" s="3"/>
      <c r="AA388" s="3"/>
      <c r="AB388" s="3"/>
      <c r="AC388" s="3"/>
      <c r="AD388" s="3"/>
      <c r="AE388" s="3">
        <v>347</v>
      </c>
      <c r="AF388" s="3"/>
      <c r="AG388" s="3">
        <v>1127</v>
      </c>
      <c r="AH388" s="3"/>
      <c r="AI388" s="3"/>
      <c r="AJ388" s="3"/>
      <c r="AK388" s="3"/>
      <c r="AL388" s="3"/>
      <c r="AM388" s="3">
        <v>185.5</v>
      </c>
      <c r="AN388" s="3"/>
      <c r="AO388" s="3">
        <v>891</v>
      </c>
      <c r="AP388" s="3"/>
      <c r="AQ388" s="3"/>
      <c r="AR388" s="3"/>
      <c r="AS388" s="3"/>
      <c r="AT388" s="3"/>
      <c r="AU388" s="3">
        <v>312.5</v>
      </c>
      <c r="AV388" s="3"/>
      <c r="AW388" s="3">
        <f t="shared" si="66"/>
        <v>9718.08</v>
      </c>
      <c r="AX388" s="3">
        <v>9718.08</v>
      </c>
      <c r="AY388" s="366"/>
      <c r="AZ388" s="366"/>
      <c r="BA388" s="366"/>
      <c r="BB388" s="366"/>
      <c r="BC388" s="366"/>
      <c r="BD388" s="366"/>
      <c r="BE388" s="366"/>
      <c r="BF388" s="366"/>
      <c r="BG388" s="366"/>
      <c r="XDB388" s="4"/>
      <c r="XDC388" s="4"/>
      <c r="XDD388" s="4"/>
      <c r="XDE388" s="4"/>
      <c r="XDF388" s="4"/>
      <c r="XDG388" s="4"/>
      <c r="XDH388" s="4"/>
      <c r="XDI388" s="4"/>
      <c r="XDJ388" s="4"/>
      <c r="XDK388" s="4"/>
      <c r="XDL388" s="4"/>
      <c r="XDM388" s="4"/>
      <c r="XDN388" s="4"/>
      <c r="XDO388" s="4"/>
      <c r="XDP388" s="4"/>
      <c r="XDQ388" s="4"/>
      <c r="XDR388" s="4"/>
    </row>
    <row r="389" spans="1:59 16330:16346" ht="18.75">
      <c r="A389" s="8">
        <v>12108</v>
      </c>
      <c r="B389" s="411" t="s">
        <v>13</v>
      </c>
      <c r="C389" s="3"/>
      <c r="D389" s="3">
        <v>2.5</v>
      </c>
      <c r="E389" s="3"/>
      <c r="F389" s="3">
        <v>21.13</v>
      </c>
      <c r="G389" s="3">
        <v>8.3000000000000007</v>
      </c>
      <c r="H389" s="3"/>
      <c r="I389" s="3"/>
      <c r="J389" s="373">
        <v>59.56</v>
      </c>
      <c r="K389" s="3"/>
      <c r="L389" s="3"/>
      <c r="M389" s="3"/>
      <c r="N389" s="3">
        <v>93.27</v>
      </c>
      <c r="O389" s="3"/>
      <c r="P389" s="3">
        <v>71.19</v>
      </c>
      <c r="Q389" s="3"/>
      <c r="R389" s="3">
        <v>142.44</v>
      </c>
      <c r="S389" s="3"/>
      <c r="T389" s="3">
        <v>76.78</v>
      </c>
      <c r="U389" s="3"/>
      <c r="V389" s="3">
        <v>158.1</v>
      </c>
      <c r="W389" s="3"/>
      <c r="X389" s="3">
        <v>97.16</v>
      </c>
      <c r="Y389" s="3"/>
      <c r="Z389" s="3"/>
      <c r="AA389" s="3">
        <v>58.87</v>
      </c>
      <c r="AB389" s="3">
        <v>64.459999999999994</v>
      </c>
      <c r="AC389" s="3"/>
      <c r="AD389" s="3">
        <v>22.35</v>
      </c>
      <c r="AE389" s="3"/>
      <c r="AF389" s="3">
        <v>91.47</v>
      </c>
      <c r="AG389" s="3"/>
      <c r="AH389" s="3">
        <v>29.6</v>
      </c>
      <c r="AI389" s="3"/>
      <c r="AJ389" s="3"/>
      <c r="AK389" s="3"/>
      <c r="AL389" s="3">
        <v>51.41</v>
      </c>
      <c r="AM389" s="3"/>
      <c r="AN389" s="3">
        <v>69.680000000000007</v>
      </c>
      <c r="AO389" s="3"/>
      <c r="AP389" s="3">
        <v>73.97</v>
      </c>
      <c r="AQ389" s="3"/>
      <c r="AR389" s="3">
        <v>42.93</v>
      </c>
      <c r="AS389" s="3"/>
      <c r="AT389" s="3">
        <v>21.66</v>
      </c>
      <c r="AU389" s="3"/>
      <c r="AV389" s="3">
        <v>10.220000000000001</v>
      </c>
      <c r="AW389" s="3">
        <f t="shared" si="66"/>
        <v>1267.0500000000004</v>
      </c>
      <c r="AX389" s="3">
        <v>1267.05</v>
      </c>
      <c r="AY389" s="366"/>
      <c r="AZ389" s="366"/>
      <c r="BA389" s="366"/>
      <c r="BB389" s="366"/>
      <c r="BC389" s="366"/>
      <c r="BD389" s="366"/>
      <c r="BE389" s="366"/>
      <c r="BF389" s="366"/>
      <c r="BG389" s="366"/>
      <c r="XDB389" s="4"/>
      <c r="XDC389" s="4"/>
      <c r="XDD389" s="4"/>
      <c r="XDE389" s="4"/>
      <c r="XDF389" s="4"/>
      <c r="XDG389" s="4"/>
      <c r="XDH389" s="4"/>
      <c r="XDI389" s="4"/>
      <c r="XDJ389" s="4"/>
      <c r="XDK389" s="4"/>
      <c r="XDL389" s="4"/>
      <c r="XDM389" s="4"/>
      <c r="XDN389" s="4"/>
      <c r="XDO389" s="4"/>
      <c r="XDP389" s="4"/>
      <c r="XDQ389" s="4"/>
      <c r="XDR389" s="4"/>
    </row>
    <row r="390" spans="1:59 16330:16346" ht="18.75">
      <c r="A390" s="8">
        <v>12109</v>
      </c>
      <c r="B390" s="411" t="s">
        <v>14</v>
      </c>
      <c r="C390" s="3"/>
      <c r="D390" s="3">
        <v>2.27</v>
      </c>
      <c r="E390" s="3"/>
      <c r="F390" s="3">
        <v>28.53</v>
      </c>
      <c r="G390" s="3">
        <v>7.27</v>
      </c>
      <c r="H390" s="3"/>
      <c r="I390" s="3"/>
      <c r="J390" s="373">
        <v>59</v>
      </c>
      <c r="K390" s="3"/>
      <c r="L390" s="3">
        <v>33.92</v>
      </c>
      <c r="M390" s="3"/>
      <c r="N390" s="3">
        <v>79.98</v>
      </c>
      <c r="O390" s="3"/>
      <c r="P390" s="3">
        <v>60.89</v>
      </c>
      <c r="Q390" s="3"/>
      <c r="R390" s="3">
        <v>137.38</v>
      </c>
      <c r="S390" s="3"/>
      <c r="T390" s="3">
        <v>77.7</v>
      </c>
      <c r="U390" s="3"/>
      <c r="V390" s="3">
        <v>147.87</v>
      </c>
      <c r="W390" s="3"/>
      <c r="X390" s="3">
        <v>82.97</v>
      </c>
      <c r="Y390" s="3"/>
      <c r="Z390" s="3"/>
      <c r="AA390" s="3">
        <v>52.15</v>
      </c>
      <c r="AB390" s="3">
        <v>51.96</v>
      </c>
      <c r="AC390" s="3"/>
      <c r="AD390" s="3">
        <v>14.71</v>
      </c>
      <c r="AE390" s="3"/>
      <c r="AF390" s="3">
        <v>86.86</v>
      </c>
      <c r="AG390" s="3"/>
      <c r="AH390" s="3">
        <v>28.14</v>
      </c>
      <c r="AI390" s="3"/>
      <c r="AJ390" s="3"/>
      <c r="AK390" s="3"/>
      <c r="AL390" s="3">
        <v>45.07</v>
      </c>
      <c r="AM390" s="3"/>
      <c r="AN390" s="3">
        <v>65.48</v>
      </c>
      <c r="AO390" s="3"/>
      <c r="AP390" s="3">
        <v>48.58</v>
      </c>
      <c r="AQ390" s="3"/>
      <c r="AR390" s="3">
        <v>46.76</v>
      </c>
      <c r="AS390" s="3"/>
      <c r="AT390" s="3">
        <v>20.11</v>
      </c>
      <c r="AU390" s="3"/>
      <c r="AV390" s="3">
        <v>8.9499999999999993</v>
      </c>
      <c r="AW390" s="3">
        <f t="shared" si="66"/>
        <v>1186.55</v>
      </c>
      <c r="AX390" s="3">
        <v>1186.55</v>
      </c>
      <c r="AY390" s="366"/>
      <c r="AZ390" s="366"/>
      <c r="BA390" s="366"/>
      <c r="BB390" s="366"/>
      <c r="BC390" s="366"/>
      <c r="BD390" s="366"/>
      <c r="BE390" s="366"/>
      <c r="BF390" s="366"/>
      <c r="BG390" s="366"/>
      <c r="XDB390" s="4"/>
      <c r="XDC390" s="4"/>
      <c r="XDD390" s="4"/>
      <c r="XDE390" s="4"/>
      <c r="XDF390" s="4"/>
      <c r="XDG390" s="4"/>
      <c r="XDH390" s="4"/>
      <c r="XDI390" s="4"/>
      <c r="XDJ390" s="4"/>
      <c r="XDK390" s="4"/>
      <c r="XDL390" s="4"/>
      <c r="XDM390" s="4"/>
      <c r="XDN390" s="4"/>
      <c r="XDO390" s="4"/>
      <c r="XDP390" s="4"/>
      <c r="XDQ390" s="4"/>
      <c r="XDR390" s="4"/>
    </row>
    <row r="391" spans="1:59 16330:16346" ht="18.75">
      <c r="A391" s="8">
        <v>12110</v>
      </c>
      <c r="B391" s="411" t="s">
        <v>15</v>
      </c>
      <c r="C391" s="3"/>
      <c r="D391" s="3"/>
      <c r="E391" s="3"/>
      <c r="F391" s="3"/>
      <c r="G391" s="3"/>
      <c r="H391" s="3"/>
      <c r="I391" s="3"/>
      <c r="J391" s="373"/>
      <c r="K391" s="3"/>
      <c r="L391" s="3">
        <v>30.14</v>
      </c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>
        <f t="shared" si="66"/>
        <v>30.14</v>
      </c>
      <c r="AX391" s="3">
        <v>30.14</v>
      </c>
      <c r="AY391" s="366"/>
      <c r="AZ391" s="366"/>
      <c r="BA391" s="366"/>
      <c r="BB391" s="366"/>
      <c r="BC391" s="366"/>
      <c r="BD391" s="366"/>
      <c r="BE391" s="366"/>
      <c r="BF391" s="366"/>
      <c r="BG391" s="366"/>
      <c r="XDB391" s="4"/>
      <c r="XDC391" s="4"/>
      <c r="XDD391" s="4"/>
      <c r="XDE391" s="4"/>
      <c r="XDF391" s="4"/>
      <c r="XDG391" s="4"/>
      <c r="XDH391" s="4"/>
      <c r="XDI391" s="4"/>
      <c r="XDJ391" s="4"/>
      <c r="XDK391" s="4"/>
      <c r="XDL391" s="4"/>
      <c r="XDM391" s="4"/>
      <c r="XDN391" s="4"/>
      <c r="XDO391" s="4"/>
      <c r="XDP391" s="4"/>
      <c r="XDQ391" s="4"/>
      <c r="XDR391" s="4"/>
    </row>
    <row r="392" spans="1:59 16330:16346" ht="18.75">
      <c r="A392" s="8">
        <v>12111</v>
      </c>
      <c r="B392" s="411" t="s">
        <v>16</v>
      </c>
      <c r="C392" s="3">
        <v>24</v>
      </c>
      <c r="D392" s="3"/>
      <c r="E392" s="3">
        <v>20</v>
      </c>
      <c r="F392" s="3"/>
      <c r="G392" s="3"/>
      <c r="H392" s="3"/>
      <c r="I392" s="3">
        <v>28</v>
      </c>
      <c r="J392" s="373"/>
      <c r="K392" s="3">
        <v>10</v>
      </c>
      <c r="L392" s="3"/>
      <c r="M392" s="3">
        <v>14</v>
      </c>
      <c r="N392" s="3"/>
      <c r="O392" s="3"/>
      <c r="P392" s="3"/>
      <c r="Q392" s="3">
        <v>40</v>
      </c>
      <c r="R392" s="3"/>
      <c r="S392" s="3"/>
      <c r="T392" s="3"/>
      <c r="U392" s="3"/>
      <c r="V392" s="3"/>
      <c r="W392" s="3">
        <v>41</v>
      </c>
      <c r="X392" s="3"/>
      <c r="Y392" s="3"/>
      <c r="Z392" s="3">
        <v>14</v>
      </c>
      <c r="AA392" s="3"/>
      <c r="AB392" s="3"/>
      <c r="AC392" s="3">
        <v>25</v>
      </c>
      <c r="AD392" s="3"/>
      <c r="AE392" s="3">
        <v>20</v>
      </c>
      <c r="AF392" s="3"/>
      <c r="AG392" s="3">
        <v>6</v>
      </c>
      <c r="AH392" s="3"/>
      <c r="AI392" s="3"/>
      <c r="AJ392" s="3">
        <v>34</v>
      </c>
      <c r="AK392" s="3"/>
      <c r="AL392" s="3"/>
      <c r="AM392" s="3">
        <v>28</v>
      </c>
      <c r="AN392" s="3"/>
      <c r="AO392" s="3">
        <v>49</v>
      </c>
      <c r="AP392" s="3"/>
      <c r="AQ392" s="3">
        <v>34</v>
      </c>
      <c r="AR392" s="3"/>
      <c r="AS392" s="3">
        <v>6</v>
      </c>
      <c r="AT392" s="3"/>
      <c r="AU392" s="3">
        <v>14</v>
      </c>
      <c r="AV392" s="3"/>
      <c r="AW392" s="3">
        <f t="shared" si="66"/>
        <v>407</v>
      </c>
      <c r="AX392" s="3">
        <v>407</v>
      </c>
      <c r="AY392" s="366"/>
      <c r="AZ392" s="366"/>
      <c r="BA392" s="366"/>
      <c r="BB392" s="366"/>
      <c r="BC392" s="366"/>
      <c r="BD392" s="366"/>
      <c r="BE392" s="366"/>
      <c r="BF392" s="366"/>
      <c r="BG392" s="366"/>
      <c r="XDB392" s="4"/>
      <c r="XDC392" s="4"/>
      <c r="XDD392" s="4"/>
      <c r="XDE392" s="4"/>
      <c r="XDF392" s="4"/>
      <c r="XDG392" s="4"/>
      <c r="XDH392" s="4"/>
      <c r="XDI392" s="4"/>
      <c r="XDJ392" s="4"/>
      <c r="XDK392" s="4"/>
      <c r="XDL392" s="4"/>
      <c r="XDM392" s="4"/>
      <c r="XDN392" s="4"/>
      <c r="XDO392" s="4"/>
      <c r="XDP392" s="4"/>
      <c r="XDQ392" s="4"/>
      <c r="XDR392" s="4"/>
    </row>
    <row r="393" spans="1:59 16330:16346" ht="18.75">
      <c r="A393" s="8">
        <v>12112</v>
      </c>
      <c r="B393" s="411" t="s">
        <v>17</v>
      </c>
      <c r="C393" s="3"/>
      <c r="D393" s="3"/>
      <c r="E393" s="3"/>
      <c r="F393" s="3"/>
      <c r="G393" s="3"/>
      <c r="H393" s="3"/>
      <c r="I393" s="3"/>
      <c r="J393" s="373"/>
      <c r="K393" s="3"/>
      <c r="L393" s="3"/>
      <c r="M393" s="3"/>
      <c r="N393" s="3">
        <v>7.5</v>
      </c>
      <c r="O393" s="3"/>
      <c r="P393" s="3">
        <v>7.35</v>
      </c>
      <c r="Q393" s="3"/>
      <c r="R393" s="3">
        <v>20</v>
      </c>
      <c r="S393" s="3"/>
      <c r="T393" s="3">
        <v>5</v>
      </c>
      <c r="U393" s="3"/>
      <c r="V393" s="3">
        <v>7.5</v>
      </c>
      <c r="W393" s="3"/>
      <c r="X393" s="3">
        <v>7.5</v>
      </c>
      <c r="Y393" s="3"/>
      <c r="Z393" s="3"/>
      <c r="AA393" s="3">
        <v>5</v>
      </c>
      <c r="AB393" s="3">
        <v>5</v>
      </c>
      <c r="AC393" s="3"/>
      <c r="AD393" s="3">
        <v>5</v>
      </c>
      <c r="AE393" s="3"/>
      <c r="AF393" s="3">
        <v>12.5</v>
      </c>
      <c r="AG393" s="3"/>
      <c r="AH393" s="3">
        <v>7.5</v>
      </c>
      <c r="AI393" s="3"/>
      <c r="AJ393" s="3"/>
      <c r="AK393" s="3"/>
      <c r="AL393" s="3">
        <v>62.5</v>
      </c>
      <c r="AM393" s="3"/>
      <c r="AN393" s="3">
        <v>2.5</v>
      </c>
      <c r="AO393" s="3"/>
      <c r="AP393" s="3">
        <v>7.5</v>
      </c>
      <c r="AQ393" s="3"/>
      <c r="AR393" s="3">
        <v>2.5</v>
      </c>
      <c r="AS393" s="3"/>
      <c r="AT393" s="3">
        <v>7.5</v>
      </c>
      <c r="AU393" s="3"/>
      <c r="AV393" s="3">
        <v>5</v>
      </c>
      <c r="AW393" s="3">
        <f t="shared" si="66"/>
        <v>177.35</v>
      </c>
      <c r="AX393" s="3">
        <v>177.35</v>
      </c>
      <c r="AY393" s="366"/>
      <c r="AZ393" s="366"/>
      <c r="BA393" s="366"/>
      <c r="BB393" s="366"/>
      <c r="BC393" s="366"/>
      <c r="BD393" s="366"/>
      <c r="BE393" s="366"/>
      <c r="BF393" s="366"/>
      <c r="BG393" s="366"/>
      <c r="XDB393" s="4"/>
      <c r="XDC393" s="4"/>
      <c r="XDD393" s="4"/>
      <c r="XDE393" s="4"/>
      <c r="XDF393" s="4"/>
      <c r="XDG393" s="4"/>
      <c r="XDH393" s="4"/>
      <c r="XDI393" s="4"/>
      <c r="XDJ393" s="4"/>
      <c r="XDK393" s="4"/>
      <c r="XDL393" s="4"/>
      <c r="XDM393" s="4"/>
      <c r="XDN393" s="4"/>
      <c r="XDO393" s="4"/>
      <c r="XDP393" s="4"/>
      <c r="XDQ393" s="4"/>
      <c r="XDR393" s="4"/>
    </row>
    <row r="394" spans="1:59 16330:16346" ht="18.75">
      <c r="A394" s="8">
        <v>12113</v>
      </c>
      <c r="B394" s="411" t="s">
        <v>18</v>
      </c>
      <c r="C394" s="3">
        <v>329</v>
      </c>
      <c r="D394" s="3"/>
      <c r="E394" s="3"/>
      <c r="F394" s="3"/>
      <c r="G394" s="3"/>
      <c r="H394" s="3">
        <v>517</v>
      </c>
      <c r="I394" s="3"/>
      <c r="J394" s="373">
        <v>55</v>
      </c>
      <c r="K394" s="3"/>
      <c r="L394" s="3"/>
      <c r="M394" s="3">
        <v>956.5</v>
      </c>
      <c r="N394" s="3"/>
      <c r="O394" s="3"/>
      <c r="P394" s="3">
        <v>10</v>
      </c>
      <c r="Q394" s="3"/>
      <c r="R394" s="3"/>
      <c r="S394" s="3"/>
      <c r="T394" s="3">
        <v>5</v>
      </c>
      <c r="U394" s="3">
        <v>242</v>
      </c>
      <c r="V394" s="3">
        <v>5</v>
      </c>
      <c r="W394" s="3"/>
      <c r="X394" s="3">
        <v>10</v>
      </c>
      <c r="Y394" s="3"/>
      <c r="Z394" s="3"/>
      <c r="AA394" s="3"/>
      <c r="AB394" s="3">
        <v>20</v>
      </c>
      <c r="AC394" s="3"/>
      <c r="AD394" s="3"/>
      <c r="AE394" s="3">
        <v>94</v>
      </c>
      <c r="AF394" s="3"/>
      <c r="AG394" s="3">
        <v>232</v>
      </c>
      <c r="AH394" s="3"/>
      <c r="AI394" s="3"/>
      <c r="AJ394" s="3"/>
      <c r="AK394" s="3"/>
      <c r="AL394" s="3"/>
      <c r="AM394" s="3">
        <v>53</v>
      </c>
      <c r="AN394" s="3"/>
      <c r="AO394" s="3">
        <v>250.5</v>
      </c>
      <c r="AP394" s="3">
        <v>10</v>
      </c>
      <c r="AQ394" s="3"/>
      <c r="AR394" s="3"/>
      <c r="AS394" s="3"/>
      <c r="AT394" s="3">
        <v>20</v>
      </c>
      <c r="AU394" s="3">
        <v>79</v>
      </c>
      <c r="AV394" s="3"/>
      <c r="AW394" s="3">
        <f t="shared" si="66"/>
        <v>2888</v>
      </c>
      <c r="AX394" s="3">
        <v>2888</v>
      </c>
      <c r="AY394" s="366"/>
      <c r="AZ394" s="366"/>
      <c r="BA394" s="366"/>
      <c r="BB394" s="366"/>
      <c r="BC394" s="366"/>
      <c r="BD394" s="366"/>
      <c r="BE394" s="366"/>
      <c r="BF394" s="366"/>
      <c r="BG394" s="366"/>
      <c r="XDB394" s="4"/>
      <c r="XDC394" s="4"/>
      <c r="XDD394" s="4"/>
      <c r="XDE394" s="4"/>
      <c r="XDF394" s="4"/>
      <c r="XDG394" s="4"/>
      <c r="XDH394" s="4"/>
      <c r="XDI394" s="4"/>
      <c r="XDJ394" s="4"/>
      <c r="XDK394" s="4"/>
      <c r="XDL394" s="4"/>
      <c r="XDM394" s="4"/>
      <c r="XDN394" s="4"/>
      <c r="XDO394" s="4"/>
      <c r="XDP394" s="4"/>
      <c r="XDQ394" s="4"/>
      <c r="XDR394" s="4"/>
    </row>
    <row r="395" spans="1:59 16330:16346" ht="18.75">
      <c r="A395" s="8">
        <v>12114</v>
      </c>
      <c r="B395" s="411" t="s">
        <v>19</v>
      </c>
      <c r="C395" s="3">
        <v>11.93</v>
      </c>
      <c r="D395" s="3">
        <v>1.37</v>
      </c>
      <c r="E395" s="3">
        <v>3.59</v>
      </c>
      <c r="F395" s="3">
        <v>13.35</v>
      </c>
      <c r="G395" s="3">
        <v>1.1100000000000001</v>
      </c>
      <c r="H395" s="3">
        <v>2.48</v>
      </c>
      <c r="I395" s="3">
        <v>10.82</v>
      </c>
      <c r="J395" s="373">
        <v>130.46</v>
      </c>
      <c r="K395" s="3">
        <v>5.52</v>
      </c>
      <c r="L395" s="3">
        <v>15.03</v>
      </c>
      <c r="M395" s="3">
        <v>13.87</v>
      </c>
      <c r="N395" s="3">
        <v>20.98</v>
      </c>
      <c r="O395" s="3">
        <v>9.09</v>
      </c>
      <c r="P395" s="3">
        <v>25.34</v>
      </c>
      <c r="Q395" s="3">
        <v>8.0299999999999994</v>
      </c>
      <c r="R395" s="3">
        <v>32.67</v>
      </c>
      <c r="S395" s="3">
        <v>11.6</v>
      </c>
      <c r="T395" s="3">
        <v>19.75</v>
      </c>
      <c r="U395" s="3">
        <v>14.46</v>
      </c>
      <c r="V395" s="3">
        <v>50.41</v>
      </c>
      <c r="W395" s="3">
        <v>10.119999999999999</v>
      </c>
      <c r="X395" s="3">
        <v>30.12</v>
      </c>
      <c r="Y395" s="3"/>
      <c r="Z395" s="3">
        <v>17.72</v>
      </c>
      <c r="AA395" s="3">
        <v>613.69000000000005</v>
      </c>
      <c r="AB395" s="3">
        <v>85.13</v>
      </c>
      <c r="AC395" s="3">
        <v>6.16</v>
      </c>
      <c r="AD395" s="3">
        <v>16.57</v>
      </c>
      <c r="AE395" s="3">
        <v>28.29</v>
      </c>
      <c r="AF395" s="3">
        <v>448.11</v>
      </c>
      <c r="AG395" s="3">
        <v>7.84</v>
      </c>
      <c r="AH395" s="3">
        <v>20.79</v>
      </c>
      <c r="AI395" s="3"/>
      <c r="AJ395" s="3">
        <v>8.7200000000000006</v>
      </c>
      <c r="AK395" s="3">
        <v>8.77</v>
      </c>
      <c r="AL395" s="3">
        <v>16.149999999999999</v>
      </c>
      <c r="AM395" s="3">
        <v>12.61</v>
      </c>
      <c r="AN395" s="3">
        <v>10.51</v>
      </c>
      <c r="AO395" s="3">
        <v>14.21</v>
      </c>
      <c r="AP395" s="3">
        <v>39.46</v>
      </c>
      <c r="AQ395" s="3">
        <v>9.27</v>
      </c>
      <c r="AR395" s="3">
        <v>8.0399999999999991</v>
      </c>
      <c r="AS395" s="3">
        <v>6.62</v>
      </c>
      <c r="AT395" s="3">
        <v>2.5299999999999998</v>
      </c>
      <c r="AU395" s="3">
        <v>8.68</v>
      </c>
      <c r="AV395" s="3">
        <v>6.29</v>
      </c>
      <c r="AW395" s="3">
        <f t="shared" si="66"/>
        <v>1838.2600000000002</v>
      </c>
      <c r="AX395" s="3">
        <v>1838.26</v>
      </c>
      <c r="AY395" s="366"/>
      <c r="AZ395" s="366"/>
      <c r="BA395" s="366"/>
      <c r="BB395" s="366"/>
      <c r="BC395" s="366"/>
      <c r="BD395" s="366"/>
      <c r="BE395" s="366"/>
      <c r="BF395" s="366"/>
      <c r="BG395" s="366"/>
      <c r="XDB395" s="4"/>
      <c r="XDC395" s="4"/>
      <c r="XDD395" s="4"/>
      <c r="XDE395" s="4"/>
      <c r="XDF395" s="4"/>
      <c r="XDG395" s="4"/>
      <c r="XDH395" s="4"/>
      <c r="XDI395" s="4"/>
      <c r="XDJ395" s="4"/>
      <c r="XDK395" s="4"/>
      <c r="XDL395" s="4"/>
      <c r="XDM395" s="4"/>
      <c r="XDN395" s="4"/>
      <c r="XDO395" s="4"/>
      <c r="XDP395" s="4"/>
      <c r="XDQ395" s="4"/>
      <c r="XDR395" s="4"/>
    </row>
    <row r="396" spans="1:59 16330:16346" ht="18.75">
      <c r="A396" s="8">
        <v>12115</v>
      </c>
      <c r="B396" s="411" t="s">
        <v>35</v>
      </c>
      <c r="C396" s="3">
        <v>94.25</v>
      </c>
      <c r="D396" s="3"/>
      <c r="E396" s="3"/>
      <c r="F396" s="3">
        <v>190.48</v>
      </c>
      <c r="G396" s="3"/>
      <c r="H396" s="3"/>
      <c r="I396" s="3">
        <v>390</v>
      </c>
      <c r="J396" s="373">
        <v>142.86000000000001</v>
      </c>
      <c r="K396" s="3">
        <v>154.5</v>
      </c>
      <c r="L396" s="3">
        <v>190.48</v>
      </c>
      <c r="M396" s="3"/>
      <c r="N396" s="3">
        <v>47.62</v>
      </c>
      <c r="O396" s="3">
        <v>159.25</v>
      </c>
      <c r="P396" s="3">
        <v>238.1</v>
      </c>
      <c r="Q396" s="3">
        <v>82</v>
      </c>
      <c r="R396" s="3">
        <v>142.86000000000001</v>
      </c>
      <c r="S396" s="3"/>
      <c r="T396" s="3">
        <v>190.48</v>
      </c>
      <c r="U396" s="3">
        <v>219.35</v>
      </c>
      <c r="V396" s="3">
        <v>142.86000000000001</v>
      </c>
      <c r="W396" s="3">
        <v>363.75</v>
      </c>
      <c r="X396" s="3">
        <v>333.34</v>
      </c>
      <c r="Y396" s="3"/>
      <c r="Z396" s="3">
        <v>95.5</v>
      </c>
      <c r="AA396" s="3">
        <v>47.62</v>
      </c>
      <c r="AB396" s="3">
        <v>142.86000000000001</v>
      </c>
      <c r="AC396" s="3">
        <v>92.25</v>
      </c>
      <c r="AD396" s="3"/>
      <c r="AE396" s="3"/>
      <c r="AF396" s="3">
        <v>47.62</v>
      </c>
      <c r="AG396" s="3"/>
      <c r="AH396" s="3">
        <v>285.72000000000003</v>
      </c>
      <c r="AI396" s="3"/>
      <c r="AJ396" s="3">
        <v>396.5</v>
      </c>
      <c r="AK396" s="3">
        <v>82</v>
      </c>
      <c r="AL396" s="3"/>
      <c r="AM396" s="3"/>
      <c r="AN396" s="3"/>
      <c r="AO396" s="3">
        <v>649.54999999999995</v>
      </c>
      <c r="AP396" s="3">
        <v>142.86000000000001</v>
      </c>
      <c r="AQ396" s="3">
        <v>74.75</v>
      </c>
      <c r="AR396" s="3">
        <v>47.62</v>
      </c>
      <c r="AS396" s="3">
        <v>99</v>
      </c>
      <c r="AT396" s="3"/>
      <c r="AU396" s="3">
        <v>77.75</v>
      </c>
      <c r="AV396" s="3"/>
      <c r="AW396" s="3">
        <f t="shared" si="66"/>
        <v>5363.78</v>
      </c>
      <c r="AX396" s="3">
        <v>5363.78</v>
      </c>
      <c r="AY396" s="366"/>
      <c r="AZ396" s="366"/>
      <c r="BA396" s="366"/>
      <c r="BB396" s="366"/>
      <c r="BC396" s="366"/>
      <c r="BD396" s="366"/>
      <c r="BE396" s="366"/>
      <c r="BF396" s="366"/>
      <c r="BG396" s="366"/>
      <c r="XDB396" s="4"/>
      <c r="XDC396" s="4"/>
      <c r="XDD396" s="4"/>
      <c r="XDE396" s="4"/>
      <c r="XDF396" s="4"/>
      <c r="XDG396" s="4"/>
      <c r="XDH396" s="4"/>
      <c r="XDI396" s="4"/>
      <c r="XDJ396" s="4"/>
      <c r="XDK396" s="4"/>
      <c r="XDL396" s="4"/>
      <c r="XDM396" s="4"/>
      <c r="XDN396" s="4"/>
      <c r="XDO396" s="4"/>
      <c r="XDP396" s="4"/>
      <c r="XDQ396" s="4"/>
      <c r="XDR396" s="4"/>
    </row>
    <row r="397" spans="1:59 16330:16346" ht="18.75">
      <c r="A397" s="8">
        <v>12117</v>
      </c>
      <c r="B397" s="411" t="s">
        <v>20</v>
      </c>
      <c r="C397" s="3"/>
      <c r="D397" s="3">
        <v>1.06</v>
      </c>
      <c r="E397" s="3"/>
      <c r="F397" s="3">
        <v>7.66</v>
      </c>
      <c r="G397" s="3">
        <v>3.29</v>
      </c>
      <c r="H397" s="3"/>
      <c r="I397" s="3"/>
      <c r="J397" s="373">
        <v>25.04</v>
      </c>
      <c r="K397" s="3"/>
      <c r="L397" s="3">
        <v>18.23</v>
      </c>
      <c r="M397" s="3"/>
      <c r="N397" s="3">
        <v>20.88</v>
      </c>
      <c r="O397" s="3"/>
      <c r="P397" s="3">
        <v>27.6</v>
      </c>
      <c r="Q397" s="3"/>
      <c r="R397" s="3">
        <v>45.95</v>
      </c>
      <c r="S397" s="3"/>
      <c r="T397" s="3">
        <v>19.48</v>
      </c>
      <c r="U397" s="3"/>
      <c r="V397" s="3">
        <v>40.03</v>
      </c>
      <c r="W397" s="3"/>
      <c r="X397" s="3">
        <v>23.75</v>
      </c>
      <c r="Y397" s="3"/>
      <c r="Z397" s="3"/>
      <c r="AA397" s="3">
        <v>22.62</v>
      </c>
      <c r="AB397" s="3">
        <v>31</v>
      </c>
      <c r="AC397" s="3"/>
      <c r="AD397" s="3">
        <v>4.21</v>
      </c>
      <c r="AE397" s="3"/>
      <c r="AF397" s="3">
        <v>22.87</v>
      </c>
      <c r="AG397" s="3"/>
      <c r="AH397" s="3">
        <v>7.16</v>
      </c>
      <c r="AI397" s="3"/>
      <c r="AJ397" s="3"/>
      <c r="AK397" s="3"/>
      <c r="AL397" s="3">
        <v>14.16</v>
      </c>
      <c r="AM397" s="3"/>
      <c r="AN397" s="3">
        <v>20.04</v>
      </c>
      <c r="AO397" s="3"/>
      <c r="AP397" s="3">
        <v>37.76</v>
      </c>
      <c r="AQ397" s="3"/>
      <c r="AR397" s="3">
        <v>14.59</v>
      </c>
      <c r="AS397" s="3"/>
      <c r="AT397" s="3">
        <v>4.99</v>
      </c>
      <c r="AU397" s="3"/>
      <c r="AV397" s="3">
        <v>1.82</v>
      </c>
      <c r="AW397" s="3">
        <f t="shared" si="66"/>
        <v>414.19</v>
      </c>
      <c r="AX397" s="3">
        <v>414.19</v>
      </c>
      <c r="AY397" s="366"/>
      <c r="AZ397" s="366"/>
      <c r="BA397" s="366"/>
      <c r="BB397" s="366"/>
      <c r="BC397" s="366"/>
      <c r="BD397" s="366"/>
      <c r="BE397" s="366"/>
      <c r="BF397" s="366"/>
      <c r="BG397" s="366"/>
      <c r="XDB397" s="4"/>
      <c r="XDC397" s="4"/>
      <c r="XDD397" s="4"/>
      <c r="XDE397" s="4"/>
      <c r="XDF397" s="4"/>
      <c r="XDG397" s="4"/>
      <c r="XDH397" s="4"/>
      <c r="XDI397" s="4"/>
      <c r="XDJ397" s="4"/>
      <c r="XDK397" s="4"/>
      <c r="XDL397" s="4"/>
      <c r="XDM397" s="4"/>
      <c r="XDN397" s="4"/>
      <c r="XDO397" s="4"/>
      <c r="XDP397" s="4"/>
      <c r="XDQ397" s="4"/>
      <c r="XDR397" s="4"/>
    </row>
    <row r="398" spans="1:59 16330:16346" ht="18.75">
      <c r="A398" s="8">
        <v>12118</v>
      </c>
      <c r="B398" s="411" t="s">
        <v>21</v>
      </c>
      <c r="C398" s="3"/>
      <c r="D398" s="3"/>
      <c r="E398" s="3"/>
      <c r="F398" s="3"/>
      <c r="G398" s="3"/>
      <c r="H398" s="3"/>
      <c r="I398" s="3"/>
      <c r="J398" s="37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>
        <v>750</v>
      </c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>
        <f t="shared" si="66"/>
        <v>750</v>
      </c>
      <c r="AX398" s="3">
        <v>750</v>
      </c>
      <c r="AY398" s="366"/>
      <c r="AZ398" s="366"/>
      <c r="BA398" s="366"/>
      <c r="BB398" s="366"/>
      <c r="BC398" s="366"/>
      <c r="BD398" s="366"/>
      <c r="BE398" s="366"/>
      <c r="BF398" s="366"/>
      <c r="BG398" s="366"/>
      <c r="XDB398" s="4"/>
      <c r="XDC398" s="4"/>
      <c r="XDD398" s="4"/>
      <c r="XDE398" s="4"/>
      <c r="XDF398" s="4"/>
      <c r="XDG398" s="4"/>
      <c r="XDH398" s="4"/>
      <c r="XDI398" s="4"/>
      <c r="XDJ398" s="4"/>
      <c r="XDK398" s="4"/>
      <c r="XDL398" s="4"/>
      <c r="XDM398" s="4"/>
      <c r="XDN398" s="4"/>
      <c r="XDO398" s="4"/>
      <c r="XDP398" s="4"/>
      <c r="XDQ398" s="4"/>
      <c r="XDR398" s="4"/>
    </row>
    <row r="399" spans="1:59 16330:16346" ht="18.75">
      <c r="A399" s="8">
        <v>12119</v>
      </c>
      <c r="B399" s="411" t="s">
        <v>64</v>
      </c>
      <c r="C399" s="3">
        <v>10</v>
      </c>
      <c r="D399" s="3"/>
      <c r="E399" s="3">
        <v>6</v>
      </c>
      <c r="F399" s="3"/>
      <c r="G399" s="3"/>
      <c r="H399" s="3"/>
      <c r="I399" s="3">
        <v>8</v>
      </c>
      <c r="J399" s="373"/>
      <c r="K399" s="3">
        <v>11</v>
      </c>
      <c r="L399" s="3"/>
      <c r="M399" s="3">
        <v>11</v>
      </c>
      <c r="N399" s="3"/>
      <c r="O399" s="3">
        <v>7</v>
      </c>
      <c r="P399" s="3"/>
      <c r="Q399" s="3">
        <v>6</v>
      </c>
      <c r="R399" s="3"/>
      <c r="S399" s="3">
        <v>3</v>
      </c>
      <c r="T399" s="3"/>
      <c r="U399" s="3">
        <v>8</v>
      </c>
      <c r="V399" s="3"/>
      <c r="W399" s="3">
        <v>4</v>
      </c>
      <c r="X399" s="3"/>
      <c r="Y399" s="3"/>
      <c r="Z399" s="3">
        <v>6</v>
      </c>
      <c r="AA399" s="3"/>
      <c r="AB399" s="3"/>
      <c r="AC399" s="3">
        <v>4</v>
      </c>
      <c r="AD399" s="3"/>
      <c r="AE399" s="3">
        <v>12</v>
      </c>
      <c r="AF399" s="3"/>
      <c r="AG399" s="3">
        <v>9</v>
      </c>
      <c r="AH399" s="3"/>
      <c r="AI399" s="3"/>
      <c r="AJ399" s="3">
        <v>12</v>
      </c>
      <c r="AK399" s="3">
        <v>14</v>
      </c>
      <c r="AL399" s="3"/>
      <c r="AM399" s="3">
        <v>1</v>
      </c>
      <c r="AN399" s="3"/>
      <c r="AO399" s="3">
        <v>6</v>
      </c>
      <c r="AP399" s="3"/>
      <c r="AQ399" s="3">
        <v>5</v>
      </c>
      <c r="AR399" s="3"/>
      <c r="AS399" s="3">
        <v>6</v>
      </c>
      <c r="AT399" s="3"/>
      <c r="AU399" s="3">
        <v>3</v>
      </c>
      <c r="AV399" s="3"/>
      <c r="AW399" s="3">
        <f t="shared" si="66"/>
        <v>152</v>
      </c>
      <c r="AX399" s="3">
        <v>152</v>
      </c>
      <c r="AY399" s="366"/>
      <c r="AZ399" s="366"/>
      <c r="BA399" s="366"/>
      <c r="BB399" s="366"/>
      <c r="BC399" s="366"/>
      <c r="BD399" s="366"/>
      <c r="BE399" s="366"/>
      <c r="BF399" s="366"/>
      <c r="BG399" s="366"/>
      <c r="XDB399" s="4"/>
      <c r="XDC399" s="4"/>
      <c r="XDD399" s="4"/>
      <c r="XDE399" s="4"/>
      <c r="XDF399" s="4"/>
      <c r="XDG399" s="4"/>
      <c r="XDH399" s="4"/>
      <c r="XDI399" s="4"/>
      <c r="XDJ399" s="4"/>
      <c r="XDK399" s="4"/>
      <c r="XDL399" s="4"/>
      <c r="XDM399" s="4"/>
      <c r="XDN399" s="4"/>
      <c r="XDO399" s="4"/>
      <c r="XDP399" s="4"/>
      <c r="XDQ399" s="4"/>
      <c r="XDR399" s="4"/>
    </row>
    <row r="400" spans="1:59 16330:16346" ht="18.75">
      <c r="A400" s="8">
        <v>12123</v>
      </c>
      <c r="B400" s="411" t="s">
        <v>22</v>
      </c>
      <c r="C400" s="3"/>
      <c r="D400" s="3"/>
      <c r="E400" s="3">
        <v>90.2</v>
      </c>
      <c r="F400" s="3"/>
      <c r="G400" s="3"/>
      <c r="H400" s="3">
        <v>101.15</v>
      </c>
      <c r="I400" s="3">
        <v>214.15</v>
      </c>
      <c r="J400" s="373"/>
      <c r="K400" s="3">
        <v>76.3</v>
      </c>
      <c r="L400" s="3"/>
      <c r="M400" s="3">
        <v>100.5</v>
      </c>
      <c r="N400" s="3"/>
      <c r="O400" s="3">
        <v>75.099999999999994</v>
      </c>
      <c r="P400" s="3"/>
      <c r="Q400" s="3">
        <v>70</v>
      </c>
      <c r="R400" s="3"/>
      <c r="S400" s="3">
        <v>82.45</v>
      </c>
      <c r="T400" s="3"/>
      <c r="U400" s="3">
        <v>541.5</v>
      </c>
      <c r="V400" s="3"/>
      <c r="W400" s="3">
        <v>87.05</v>
      </c>
      <c r="X400" s="3"/>
      <c r="Y400" s="3"/>
      <c r="Z400" s="3">
        <v>85.2</v>
      </c>
      <c r="AA400" s="3"/>
      <c r="AB400" s="3"/>
      <c r="AC400" s="3">
        <v>75.3</v>
      </c>
      <c r="AD400" s="3"/>
      <c r="AE400" s="3">
        <v>80.05</v>
      </c>
      <c r="AF400" s="3"/>
      <c r="AG400" s="3">
        <v>304.60000000000002</v>
      </c>
      <c r="AH400" s="3"/>
      <c r="AI400" s="3"/>
      <c r="AJ400" s="3">
        <v>78.650000000000006</v>
      </c>
      <c r="AK400" s="3">
        <v>79.55</v>
      </c>
      <c r="AL400" s="3"/>
      <c r="AM400" s="3">
        <v>74.95</v>
      </c>
      <c r="AN400" s="3"/>
      <c r="AO400" s="3"/>
      <c r="AP400" s="3"/>
      <c r="AQ400" s="3">
        <v>88.6</v>
      </c>
      <c r="AR400" s="3"/>
      <c r="AS400" s="3">
        <v>67.25</v>
      </c>
      <c r="AT400" s="3"/>
      <c r="AU400" s="3">
        <v>67.2</v>
      </c>
      <c r="AV400" s="3"/>
      <c r="AW400" s="3">
        <f t="shared" si="66"/>
        <v>2439.7499999999995</v>
      </c>
      <c r="AX400" s="3">
        <v>2439.75</v>
      </c>
      <c r="AY400" s="366"/>
      <c r="AZ400" s="366"/>
      <c r="BA400" s="366"/>
      <c r="BB400" s="366"/>
      <c r="BC400" s="366"/>
      <c r="BD400" s="366"/>
      <c r="BE400" s="366"/>
      <c r="BF400" s="366"/>
      <c r="BG400" s="366"/>
      <c r="XDB400" s="4"/>
      <c r="XDC400" s="4"/>
      <c r="XDD400" s="4"/>
      <c r="XDE400" s="4"/>
      <c r="XDF400" s="4"/>
      <c r="XDG400" s="4"/>
      <c r="XDH400" s="4"/>
      <c r="XDI400" s="4"/>
      <c r="XDJ400" s="4"/>
      <c r="XDK400" s="4"/>
      <c r="XDL400" s="4"/>
      <c r="XDM400" s="4"/>
      <c r="XDN400" s="4"/>
      <c r="XDO400" s="4"/>
      <c r="XDP400" s="4"/>
      <c r="XDQ400" s="4"/>
      <c r="XDR400" s="4"/>
    </row>
    <row r="401" spans="1:59 16330:16346" ht="18.75">
      <c r="A401" s="8">
        <v>12210</v>
      </c>
      <c r="B401" s="411" t="s">
        <v>23</v>
      </c>
      <c r="C401" s="3">
        <v>94.34</v>
      </c>
      <c r="D401" s="3"/>
      <c r="E401" s="3">
        <v>11.08</v>
      </c>
      <c r="F401" s="3"/>
      <c r="G401" s="3"/>
      <c r="H401" s="3"/>
      <c r="I401" s="3"/>
      <c r="J401" s="373"/>
      <c r="K401" s="3"/>
      <c r="L401" s="3"/>
      <c r="M401" s="3"/>
      <c r="N401" s="3"/>
      <c r="O401" s="3"/>
      <c r="P401" s="3"/>
      <c r="Q401" s="3"/>
      <c r="R401" s="3"/>
      <c r="S401" s="3">
        <v>53.98</v>
      </c>
      <c r="T401" s="3"/>
      <c r="U401" s="3"/>
      <c r="V401" s="3"/>
      <c r="W401" s="3"/>
      <c r="X401" s="3"/>
      <c r="Y401" s="3"/>
      <c r="Z401" s="3">
        <v>171.4</v>
      </c>
      <c r="AA401" s="3"/>
      <c r="AB401" s="3"/>
      <c r="AC401" s="3"/>
      <c r="AD401" s="3"/>
      <c r="AE401" s="3">
        <v>4.29</v>
      </c>
      <c r="AF401" s="3"/>
      <c r="AG401" s="3"/>
      <c r="AH401" s="3"/>
      <c r="AI401" s="3"/>
      <c r="AJ401" s="3"/>
      <c r="AK401" s="3">
        <v>20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>
        <f t="shared" si="66"/>
        <v>355.09000000000003</v>
      </c>
      <c r="AX401" s="3">
        <v>355.09</v>
      </c>
      <c r="AY401" s="366"/>
      <c r="AZ401" s="366"/>
      <c r="BA401" s="366"/>
      <c r="BB401" s="366"/>
      <c r="BC401" s="366"/>
      <c r="BD401" s="366"/>
      <c r="BE401" s="366"/>
      <c r="BF401" s="366"/>
      <c r="BG401" s="366"/>
      <c r="XDB401" s="4"/>
      <c r="XDC401" s="4"/>
      <c r="XDD401" s="4"/>
      <c r="XDE401" s="4"/>
      <c r="XDF401" s="4"/>
      <c r="XDG401" s="4"/>
      <c r="XDH401" s="4"/>
      <c r="XDI401" s="4"/>
      <c r="XDJ401" s="4"/>
      <c r="XDK401" s="4"/>
      <c r="XDL401" s="4"/>
      <c r="XDM401" s="4"/>
      <c r="XDN401" s="4"/>
      <c r="XDO401" s="4"/>
      <c r="XDP401" s="4"/>
      <c r="XDQ401" s="4"/>
      <c r="XDR401" s="4"/>
    </row>
    <row r="402" spans="1:59 16330:16346" ht="18.75">
      <c r="A402" s="8">
        <v>12211</v>
      </c>
      <c r="B402" s="411" t="s">
        <v>24</v>
      </c>
      <c r="C402" s="3">
        <v>4.2</v>
      </c>
      <c r="D402" s="3"/>
      <c r="E402" s="3">
        <v>2.52</v>
      </c>
      <c r="F402" s="3"/>
      <c r="G402" s="3"/>
      <c r="H402" s="3"/>
      <c r="I402" s="3">
        <v>3.36</v>
      </c>
      <c r="J402" s="373"/>
      <c r="K402" s="3">
        <v>4.62</v>
      </c>
      <c r="L402" s="3"/>
      <c r="M402" s="3">
        <v>4.62</v>
      </c>
      <c r="N402" s="3"/>
      <c r="O402" s="3">
        <v>2.94</v>
      </c>
      <c r="P402" s="3"/>
      <c r="Q402" s="3">
        <v>2.52</v>
      </c>
      <c r="R402" s="3"/>
      <c r="S402" s="3">
        <v>1.26</v>
      </c>
      <c r="T402" s="3"/>
      <c r="U402" s="3">
        <v>3.36</v>
      </c>
      <c r="V402" s="3"/>
      <c r="W402" s="3">
        <v>1.68</v>
      </c>
      <c r="X402" s="3"/>
      <c r="Y402" s="3"/>
      <c r="Z402" s="3">
        <v>2.52</v>
      </c>
      <c r="AA402" s="3"/>
      <c r="AB402" s="3"/>
      <c r="AC402" s="3">
        <v>1.68</v>
      </c>
      <c r="AD402" s="3"/>
      <c r="AE402" s="3">
        <v>5.04</v>
      </c>
      <c r="AF402" s="3"/>
      <c r="AG402" s="3">
        <v>3.78</v>
      </c>
      <c r="AH402" s="3"/>
      <c r="AI402" s="3"/>
      <c r="AJ402" s="3">
        <v>5.04</v>
      </c>
      <c r="AK402" s="3">
        <v>5.88</v>
      </c>
      <c r="AL402" s="3"/>
      <c r="AM402" s="3">
        <v>0.42</v>
      </c>
      <c r="AN402" s="3"/>
      <c r="AO402" s="3">
        <v>2.52</v>
      </c>
      <c r="AP402" s="3"/>
      <c r="AQ402" s="3">
        <v>2.1</v>
      </c>
      <c r="AR402" s="3"/>
      <c r="AS402" s="3">
        <v>2.52</v>
      </c>
      <c r="AT402" s="3"/>
      <c r="AU402" s="3">
        <v>1.26</v>
      </c>
      <c r="AV402" s="3"/>
      <c r="AW402" s="3">
        <f t="shared" si="66"/>
        <v>63.840000000000011</v>
      </c>
      <c r="AX402" s="3">
        <v>63.84</v>
      </c>
      <c r="AY402" s="366"/>
      <c r="AZ402" s="366"/>
      <c r="BA402" s="366"/>
      <c r="BB402" s="366"/>
      <c r="BC402" s="366"/>
      <c r="BD402" s="366"/>
      <c r="BE402" s="366"/>
      <c r="BF402" s="366"/>
      <c r="BG402" s="366"/>
      <c r="XDB402" s="4"/>
      <c r="XDC402" s="4"/>
      <c r="XDD402" s="4"/>
      <c r="XDE402" s="4"/>
      <c r="XDF402" s="4"/>
      <c r="XDG402" s="4"/>
      <c r="XDH402" s="4"/>
      <c r="XDI402" s="4"/>
      <c r="XDJ402" s="4"/>
      <c r="XDK402" s="4"/>
      <c r="XDL402" s="4"/>
      <c r="XDM402" s="4"/>
      <c r="XDN402" s="4"/>
      <c r="XDO402" s="4"/>
      <c r="XDP402" s="4"/>
      <c r="XDQ402" s="4"/>
      <c r="XDR402" s="4"/>
    </row>
    <row r="403" spans="1:59 16330:16346" ht="18.75">
      <c r="A403" s="8">
        <v>14299</v>
      </c>
      <c r="B403" s="411" t="s">
        <v>25</v>
      </c>
      <c r="C403" s="3">
        <v>26.73</v>
      </c>
      <c r="D403" s="3"/>
      <c r="E403" s="3">
        <v>13.44</v>
      </c>
      <c r="F403" s="3"/>
      <c r="G403" s="3"/>
      <c r="H403" s="3"/>
      <c r="I403" s="3">
        <v>3.68</v>
      </c>
      <c r="J403" s="373"/>
      <c r="K403" s="3">
        <v>10.06</v>
      </c>
      <c r="L403" s="3"/>
      <c r="M403" s="3">
        <v>27.9</v>
      </c>
      <c r="N403" s="3"/>
      <c r="O403" s="3">
        <v>3.22</v>
      </c>
      <c r="P403" s="3"/>
      <c r="Q403" s="3">
        <v>12.76</v>
      </c>
      <c r="R403" s="3"/>
      <c r="S403" s="3">
        <v>24.19</v>
      </c>
      <c r="T403" s="3"/>
      <c r="U403" s="3">
        <v>3.68</v>
      </c>
      <c r="V403" s="3"/>
      <c r="W403" s="3">
        <v>11.84</v>
      </c>
      <c r="X403" s="3"/>
      <c r="Y403" s="3"/>
      <c r="Z403" s="3">
        <v>2.76</v>
      </c>
      <c r="AA403" s="3"/>
      <c r="AB403" s="3"/>
      <c r="AC403" s="3">
        <v>1.84</v>
      </c>
      <c r="AD403" s="3"/>
      <c r="AE403" s="3">
        <v>16.2</v>
      </c>
      <c r="AF403" s="3"/>
      <c r="AG403" s="3">
        <v>9.14</v>
      </c>
      <c r="AH403" s="3"/>
      <c r="AI403" s="3"/>
      <c r="AJ403" s="3">
        <v>10.52</v>
      </c>
      <c r="AK403" s="3">
        <v>6.44</v>
      </c>
      <c r="AL403" s="3"/>
      <c r="AM403" s="3">
        <v>0.46</v>
      </c>
      <c r="AN403" s="3"/>
      <c r="AO403" s="3">
        <v>7.76</v>
      </c>
      <c r="AP403" s="3"/>
      <c r="AQ403" s="3">
        <v>7.3</v>
      </c>
      <c r="AR403" s="3"/>
      <c r="AS403" s="3">
        <v>7.76</v>
      </c>
      <c r="AT403" s="3"/>
      <c r="AU403" s="3">
        <v>1.38</v>
      </c>
      <c r="AV403" s="3"/>
      <c r="AW403" s="3">
        <f t="shared" si="66"/>
        <v>209.06</v>
      </c>
      <c r="AX403" s="3">
        <v>209.06</v>
      </c>
      <c r="AY403" s="366"/>
      <c r="AZ403" s="366"/>
      <c r="BA403" s="366"/>
      <c r="BB403" s="366"/>
      <c r="BC403" s="366"/>
      <c r="BD403" s="366"/>
      <c r="BE403" s="366"/>
      <c r="BF403" s="366"/>
      <c r="BG403" s="366"/>
      <c r="XDB403" s="4"/>
      <c r="XDC403" s="4"/>
      <c r="XDD403" s="4"/>
      <c r="XDE403" s="4"/>
      <c r="XDF403" s="4"/>
      <c r="XDG403" s="4"/>
      <c r="XDH403" s="4"/>
      <c r="XDI403" s="4"/>
      <c r="XDJ403" s="4"/>
      <c r="XDK403" s="4"/>
      <c r="XDL403" s="4"/>
      <c r="XDM403" s="4"/>
      <c r="XDN403" s="4"/>
      <c r="XDO403" s="4"/>
      <c r="XDP403" s="4"/>
      <c r="XDQ403" s="4"/>
      <c r="XDR403" s="4"/>
    </row>
    <row r="404" spans="1:59 16330:16346" ht="36.75">
      <c r="A404" s="8">
        <v>14399</v>
      </c>
      <c r="B404" s="412" t="s">
        <v>36</v>
      </c>
      <c r="C404" s="3"/>
      <c r="D404" s="3"/>
      <c r="E404" s="3"/>
      <c r="F404" s="3"/>
      <c r="G404" s="3"/>
      <c r="H404" s="3"/>
      <c r="I404" s="3"/>
      <c r="J404" s="37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>
        <v>3</v>
      </c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>
        <v>19.5</v>
      </c>
      <c r="AK404" s="3"/>
      <c r="AL404" s="3"/>
      <c r="AM404" s="3"/>
      <c r="AN404" s="3"/>
      <c r="AO404" s="3"/>
      <c r="AP404" s="3"/>
      <c r="AQ404" s="3">
        <v>19.25</v>
      </c>
      <c r="AR404" s="3"/>
      <c r="AS404" s="3"/>
      <c r="AT404" s="3"/>
      <c r="AU404" s="3"/>
      <c r="AV404" s="3"/>
      <c r="AW404" s="3">
        <f t="shared" si="66"/>
        <v>41.75</v>
      </c>
      <c r="AX404" s="3">
        <v>41.75</v>
      </c>
      <c r="AY404" s="366"/>
      <c r="AZ404" s="366"/>
      <c r="BA404" s="366"/>
      <c r="BB404" s="366"/>
      <c r="BC404" s="366"/>
      <c r="BD404" s="366"/>
      <c r="BE404" s="366"/>
      <c r="BF404" s="366"/>
      <c r="BG404" s="366"/>
      <c r="XDB404" s="4"/>
      <c r="XDC404" s="4"/>
      <c r="XDD404" s="4"/>
      <c r="XDE404" s="4"/>
      <c r="XDF404" s="4"/>
      <c r="XDG404" s="4"/>
      <c r="XDH404" s="4"/>
      <c r="XDI404" s="4"/>
      <c r="XDJ404" s="4"/>
      <c r="XDK404" s="4"/>
      <c r="XDL404" s="4"/>
      <c r="XDM404" s="4"/>
      <c r="XDN404" s="4"/>
      <c r="XDO404" s="4"/>
      <c r="XDP404" s="4"/>
      <c r="XDQ404" s="4"/>
      <c r="XDR404" s="4"/>
    </row>
    <row r="405" spans="1:59 16330:16346" ht="18.75">
      <c r="A405" s="8">
        <v>15402</v>
      </c>
      <c r="B405" s="411" t="s">
        <v>26</v>
      </c>
      <c r="C405" s="3"/>
      <c r="D405" s="3">
        <v>14.29</v>
      </c>
      <c r="E405" s="3"/>
      <c r="F405" s="3"/>
      <c r="G405" s="3"/>
      <c r="H405" s="3"/>
      <c r="I405" s="3"/>
      <c r="J405" s="373">
        <v>1142.8800000000001</v>
      </c>
      <c r="K405" s="3"/>
      <c r="L405" s="3"/>
      <c r="M405" s="3"/>
      <c r="N405" s="3">
        <v>68.58</v>
      </c>
      <c r="O405" s="3"/>
      <c r="P405" s="3">
        <v>28.58</v>
      </c>
      <c r="Q405" s="3"/>
      <c r="R405" s="3">
        <v>14.29</v>
      </c>
      <c r="S405" s="3"/>
      <c r="T405" s="3"/>
      <c r="U405" s="3"/>
      <c r="V405" s="3">
        <v>155.24</v>
      </c>
      <c r="W405" s="3"/>
      <c r="X405" s="3">
        <v>14.29</v>
      </c>
      <c r="Y405" s="3"/>
      <c r="Z405" s="3"/>
      <c r="AA405" s="3"/>
      <c r="AB405" s="3"/>
      <c r="AC405" s="3"/>
      <c r="AD405" s="3">
        <v>271.51</v>
      </c>
      <c r="AE405" s="3"/>
      <c r="AF405" s="3"/>
      <c r="AG405" s="3"/>
      <c r="AH405" s="3"/>
      <c r="AI405" s="3"/>
      <c r="AJ405" s="3"/>
      <c r="AK405" s="3"/>
      <c r="AL405" s="3">
        <v>142.86000000000001</v>
      </c>
      <c r="AM405" s="3"/>
      <c r="AN405" s="3">
        <v>14.29</v>
      </c>
      <c r="AO405" s="3"/>
      <c r="AP405" s="3">
        <v>314.3</v>
      </c>
      <c r="AQ405" s="3"/>
      <c r="AR405" s="3"/>
      <c r="AS405" s="3"/>
      <c r="AT405" s="3"/>
      <c r="AU405" s="3"/>
      <c r="AV405" s="3">
        <v>14.23</v>
      </c>
      <c r="AW405" s="3">
        <f t="shared" si="66"/>
        <v>2195.34</v>
      </c>
      <c r="AX405" s="3">
        <v>2195.34</v>
      </c>
      <c r="AY405" s="366"/>
      <c r="AZ405" s="366"/>
      <c r="BA405" s="366"/>
      <c r="BB405" s="366"/>
      <c r="BC405" s="366"/>
      <c r="BD405" s="366"/>
      <c r="BE405" s="366"/>
      <c r="BF405" s="366"/>
      <c r="BG405" s="366"/>
      <c r="XDB405" s="4"/>
      <c r="XDC405" s="4"/>
      <c r="XDD405" s="4"/>
      <c r="XDE405" s="4"/>
      <c r="XDF405" s="4"/>
      <c r="XDG405" s="4"/>
      <c r="XDH405" s="4"/>
      <c r="XDI405" s="4"/>
      <c r="XDJ405" s="4"/>
      <c r="XDK405" s="4"/>
      <c r="XDL405" s="4"/>
      <c r="XDM405" s="4"/>
      <c r="XDN405" s="4"/>
      <c r="XDO405" s="4"/>
      <c r="XDP405" s="4"/>
      <c r="XDQ405" s="4"/>
      <c r="XDR405" s="4"/>
    </row>
    <row r="406" spans="1:59 16330:16346" ht="18.75">
      <c r="A406" s="8">
        <v>15499</v>
      </c>
      <c r="B406" s="411" t="s">
        <v>27</v>
      </c>
      <c r="C406" s="3"/>
      <c r="D406" s="3"/>
      <c r="E406" s="3"/>
      <c r="F406" s="3"/>
      <c r="G406" s="3"/>
      <c r="H406" s="3"/>
      <c r="I406" s="3"/>
      <c r="J406" s="37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>
        <f t="shared" si="66"/>
        <v>0</v>
      </c>
      <c r="AX406" s="3">
        <v>0</v>
      </c>
      <c r="AY406" s="366"/>
      <c r="AZ406" s="366"/>
      <c r="BA406" s="366"/>
      <c r="BB406" s="366"/>
      <c r="BC406" s="366"/>
      <c r="BD406" s="366"/>
      <c r="BE406" s="366"/>
      <c r="BF406" s="366"/>
      <c r="BG406" s="366"/>
      <c r="XDB406" s="4"/>
      <c r="XDC406" s="4"/>
      <c r="XDD406" s="4"/>
      <c r="XDE406" s="4"/>
      <c r="XDF406" s="4"/>
      <c r="XDG406" s="4"/>
      <c r="XDH406" s="4"/>
      <c r="XDI406" s="4"/>
      <c r="XDJ406" s="4"/>
      <c r="XDK406" s="4"/>
      <c r="XDL406" s="4"/>
      <c r="XDM406" s="4"/>
      <c r="XDN406" s="4"/>
      <c r="XDO406" s="4"/>
      <c r="XDP406" s="4"/>
      <c r="XDQ406" s="4"/>
      <c r="XDR406" s="4"/>
    </row>
    <row r="407" spans="1:59 16330:16346" ht="18.75">
      <c r="A407" s="8">
        <v>15301</v>
      </c>
      <c r="B407" s="411" t="s">
        <v>28</v>
      </c>
      <c r="C407" s="3"/>
      <c r="D407" s="3">
        <v>2.86</v>
      </c>
      <c r="E407" s="3"/>
      <c r="F407" s="3">
        <v>2.86</v>
      </c>
      <c r="G407" s="3"/>
      <c r="H407" s="3"/>
      <c r="I407" s="3"/>
      <c r="J407" s="373">
        <v>56.82</v>
      </c>
      <c r="K407" s="3"/>
      <c r="L407" s="3">
        <v>25.58</v>
      </c>
      <c r="M407" s="3"/>
      <c r="N407" s="3">
        <v>11.44</v>
      </c>
      <c r="O407" s="3"/>
      <c r="P407" s="3">
        <v>11.44</v>
      </c>
      <c r="Q407" s="3"/>
      <c r="R407" s="3"/>
      <c r="S407" s="3"/>
      <c r="T407" s="3">
        <v>2.86</v>
      </c>
      <c r="U407" s="3"/>
      <c r="V407" s="3">
        <v>15.26</v>
      </c>
      <c r="W407" s="3"/>
      <c r="X407" s="3">
        <v>27.16</v>
      </c>
      <c r="Y407" s="3"/>
      <c r="Z407" s="3"/>
      <c r="AA407" s="3">
        <v>2.86</v>
      </c>
      <c r="AB407" s="3">
        <v>42.65</v>
      </c>
      <c r="AC407" s="3"/>
      <c r="AD407" s="3">
        <v>17.86</v>
      </c>
      <c r="AE407" s="3"/>
      <c r="AF407" s="3">
        <v>9.86</v>
      </c>
      <c r="AG407" s="3"/>
      <c r="AH407" s="3"/>
      <c r="AI407" s="3"/>
      <c r="AJ407" s="3"/>
      <c r="AK407" s="3"/>
      <c r="AL407" s="3">
        <v>11.96</v>
      </c>
      <c r="AM407" s="3"/>
      <c r="AN407" s="3">
        <v>5.72</v>
      </c>
      <c r="AO407" s="3"/>
      <c r="AP407" s="3">
        <v>2.86</v>
      </c>
      <c r="AQ407" s="3"/>
      <c r="AR407" s="3">
        <v>5.72</v>
      </c>
      <c r="AS407" s="3"/>
      <c r="AT407" s="3">
        <v>2.86</v>
      </c>
      <c r="AU407" s="3"/>
      <c r="AV407" s="3">
        <v>2.86</v>
      </c>
      <c r="AW407" s="3">
        <f t="shared" si="66"/>
        <v>261.49000000000007</v>
      </c>
      <c r="AX407" s="3">
        <v>261.49</v>
      </c>
      <c r="AY407" s="366"/>
      <c r="AZ407" s="366"/>
      <c r="BA407" s="366"/>
      <c r="BB407" s="366"/>
      <c r="BC407" s="366"/>
      <c r="BD407" s="366"/>
      <c r="BE407" s="366"/>
      <c r="BF407" s="366"/>
      <c r="BG407" s="366"/>
      <c r="XDB407" s="4"/>
      <c r="XDC407" s="4"/>
      <c r="XDD407" s="4"/>
      <c r="XDE407" s="4"/>
      <c r="XDF407" s="4"/>
      <c r="XDG407" s="4"/>
      <c r="XDH407" s="4"/>
      <c r="XDI407" s="4"/>
      <c r="XDJ407" s="4"/>
      <c r="XDK407" s="4"/>
      <c r="XDL407" s="4"/>
      <c r="XDM407" s="4"/>
      <c r="XDN407" s="4"/>
      <c r="XDO407" s="4"/>
      <c r="XDP407" s="4"/>
      <c r="XDQ407" s="4"/>
      <c r="XDR407" s="4"/>
    </row>
    <row r="408" spans="1:59 16330:16346" ht="18.75">
      <c r="A408" s="8">
        <v>15302</v>
      </c>
      <c r="B408" s="411" t="s">
        <v>29</v>
      </c>
      <c r="C408" s="3"/>
      <c r="D408" s="3">
        <v>0.91</v>
      </c>
      <c r="E408" s="3"/>
      <c r="F408" s="3"/>
      <c r="G408" s="3"/>
      <c r="H408" s="3"/>
      <c r="I408" s="3"/>
      <c r="J408" s="373">
        <v>7.53</v>
      </c>
      <c r="K408" s="3"/>
      <c r="L408" s="3">
        <v>3.29</v>
      </c>
      <c r="M408" s="3"/>
      <c r="N408" s="3">
        <v>1.1599999999999999</v>
      </c>
      <c r="O408" s="3"/>
      <c r="P408" s="3">
        <v>0.1</v>
      </c>
      <c r="Q408" s="3"/>
      <c r="R408" s="3"/>
      <c r="S408" s="3"/>
      <c r="T408" s="3">
        <v>5.39</v>
      </c>
      <c r="U408" s="3"/>
      <c r="V408" s="3">
        <v>16.649999999999999</v>
      </c>
      <c r="W408" s="3"/>
      <c r="X408" s="3">
        <v>1.1399999999999999</v>
      </c>
      <c r="Y408" s="3"/>
      <c r="Z408" s="3"/>
      <c r="AA408" s="3">
        <v>13.05</v>
      </c>
      <c r="AB408" s="3">
        <v>11.55</v>
      </c>
      <c r="AC408" s="3"/>
      <c r="AD408" s="3">
        <v>2</v>
      </c>
      <c r="AE408" s="3"/>
      <c r="AF408" s="3">
        <v>8.5399999999999991</v>
      </c>
      <c r="AG408" s="3"/>
      <c r="AH408" s="3"/>
      <c r="AI408" s="3"/>
      <c r="AJ408" s="3"/>
      <c r="AK408" s="3"/>
      <c r="AL408" s="3">
        <v>11.43</v>
      </c>
      <c r="AM408" s="3"/>
      <c r="AN408" s="3">
        <v>0.13</v>
      </c>
      <c r="AO408" s="3"/>
      <c r="AP408" s="3">
        <v>7.0000000000000007E-2</v>
      </c>
      <c r="AQ408" s="3"/>
      <c r="AR408" s="3">
        <v>1.1599999999999999</v>
      </c>
      <c r="AS408" s="3"/>
      <c r="AT408" s="3">
        <v>0.03</v>
      </c>
      <c r="AU408" s="3"/>
      <c r="AV408" s="3"/>
      <c r="AW408" s="3">
        <f t="shared" si="66"/>
        <v>84.13</v>
      </c>
      <c r="AX408" s="3">
        <v>84.13</v>
      </c>
      <c r="AY408" s="366"/>
      <c r="AZ408" s="366"/>
      <c r="BA408" s="366"/>
      <c r="BB408" s="366"/>
      <c r="BC408" s="366"/>
      <c r="BD408" s="366"/>
      <c r="BE408" s="366"/>
      <c r="BF408" s="366"/>
      <c r="BG408" s="366"/>
      <c r="XDB408" s="4"/>
      <c r="XDC408" s="4"/>
      <c r="XDD408" s="4"/>
      <c r="XDE408" s="4"/>
      <c r="XDF408" s="4"/>
      <c r="XDG408" s="4"/>
      <c r="XDH408" s="4"/>
      <c r="XDI408" s="4"/>
      <c r="XDJ408" s="4"/>
      <c r="XDK408" s="4"/>
      <c r="XDL408" s="4"/>
      <c r="XDM408" s="4"/>
      <c r="XDN408" s="4"/>
      <c r="XDO408" s="4"/>
      <c r="XDP408" s="4"/>
      <c r="XDQ408" s="4"/>
      <c r="XDR408" s="4"/>
    </row>
    <row r="409" spans="1:59 16330:16346" ht="18.75">
      <c r="A409" s="8">
        <v>15310</v>
      </c>
      <c r="B409" s="411" t="s">
        <v>30</v>
      </c>
      <c r="C409" s="3"/>
      <c r="D409" s="3"/>
      <c r="E409" s="3"/>
      <c r="F409" s="3"/>
      <c r="G409" s="3"/>
      <c r="H409" s="3"/>
      <c r="I409" s="3"/>
      <c r="J409" s="37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>
        <f t="shared" si="66"/>
        <v>0</v>
      </c>
      <c r="AX409" s="3">
        <v>0</v>
      </c>
      <c r="AY409" s="366"/>
      <c r="AZ409" s="366"/>
      <c r="BA409" s="366"/>
      <c r="BB409" s="366"/>
      <c r="BC409" s="366"/>
      <c r="BD409" s="366"/>
      <c r="BE409" s="366"/>
      <c r="BF409" s="366"/>
      <c r="BG409" s="366"/>
      <c r="XDB409" s="4"/>
      <c r="XDC409" s="4"/>
      <c r="XDD409" s="4"/>
      <c r="XDE409" s="4"/>
      <c r="XDF409" s="4"/>
      <c r="XDG409" s="4"/>
      <c r="XDH409" s="4"/>
      <c r="XDI409" s="4"/>
      <c r="XDJ409" s="4"/>
      <c r="XDK409" s="4"/>
      <c r="XDL409" s="4"/>
      <c r="XDM409" s="4"/>
      <c r="XDN409" s="4"/>
      <c r="XDO409" s="4"/>
      <c r="XDP409" s="4"/>
      <c r="XDQ409" s="4"/>
      <c r="XDR409" s="4"/>
    </row>
    <row r="410" spans="1:59 16330:16346" ht="18.75">
      <c r="A410" s="8">
        <v>15312</v>
      </c>
      <c r="B410" s="411" t="s">
        <v>31</v>
      </c>
      <c r="C410" s="3"/>
      <c r="D410" s="3"/>
      <c r="E410" s="3"/>
      <c r="F410" s="3"/>
      <c r="G410" s="3"/>
      <c r="H410" s="3"/>
      <c r="I410" s="3">
        <v>17.13</v>
      </c>
      <c r="J410" s="373"/>
      <c r="K410" s="3"/>
      <c r="L410" s="3"/>
      <c r="M410" s="3"/>
      <c r="N410" s="3"/>
      <c r="O410" s="3"/>
      <c r="P410" s="3"/>
      <c r="Q410" s="3"/>
      <c r="R410" s="3"/>
      <c r="S410" s="3">
        <v>5.71</v>
      </c>
      <c r="T410" s="3"/>
      <c r="U410" s="3"/>
      <c r="V410" s="3"/>
      <c r="W410" s="3">
        <v>2.86</v>
      </c>
      <c r="X410" s="3"/>
      <c r="Y410" s="3"/>
      <c r="Z410" s="3">
        <v>11.43</v>
      </c>
      <c r="AA410" s="3"/>
      <c r="AB410" s="3"/>
      <c r="AC410" s="3">
        <v>5.71</v>
      </c>
      <c r="AD410" s="3"/>
      <c r="AE410" s="3">
        <v>5.71</v>
      </c>
      <c r="AF410" s="3"/>
      <c r="AG410" s="3">
        <v>5.71</v>
      </c>
      <c r="AH410" s="3"/>
      <c r="AI410" s="3"/>
      <c r="AJ410" s="3">
        <v>2.86</v>
      </c>
      <c r="AK410" s="3"/>
      <c r="AL410" s="3"/>
      <c r="AM410" s="3"/>
      <c r="AN410" s="3"/>
      <c r="AO410" s="3"/>
      <c r="AP410" s="3"/>
      <c r="AQ410" s="3">
        <v>5.71</v>
      </c>
      <c r="AR410" s="3"/>
      <c r="AS410" s="3">
        <v>5.71</v>
      </c>
      <c r="AT410" s="3"/>
      <c r="AU410" s="3">
        <v>5.71</v>
      </c>
      <c r="AV410" s="3"/>
      <c r="AW410" s="3">
        <f t="shared" si="66"/>
        <v>74.249999999999986</v>
      </c>
      <c r="AX410" s="3">
        <v>74.25</v>
      </c>
      <c r="AY410" s="366"/>
      <c r="AZ410" s="366"/>
      <c r="BA410" s="366"/>
      <c r="BB410" s="366"/>
      <c r="BC410" s="366"/>
      <c r="BD410" s="366"/>
      <c r="BE410" s="366"/>
      <c r="BF410" s="366"/>
      <c r="BG410" s="366"/>
      <c r="XDB410" s="4"/>
      <c r="XDC410" s="4"/>
      <c r="XDD410" s="4"/>
      <c r="XDE410" s="4"/>
      <c r="XDF410" s="4"/>
      <c r="XDG410" s="4"/>
      <c r="XDH410" s="4"/>
      <c r="XDI410" s="4"/>
      <c r="XDJ410" s="4"/>
      <c r="XDK410" s="4"/>
      <c r="XDL410" s="4"/>
      <c r="XDM410" s="4"/>
      <c r="XDN410" s="4"/>
      <c r="XDO410" s="4"/>
      <c r="XDP410" s="4"/>
      <c r="XDQ410" s="4"/>
      <c r="XDR410" s="4"/>
    </row>
    <row r="411" spans="1:59 16330:16346" ht="18.75">
      <c r="A411" s="8">
        <v>15314</v>
      </c>
      <c r="B411" s="411" t="s">
        <v>32</v>
      </c>
      <c r="C411" s="3"/>
      <c r="D411" s="3"/>
      <c r="E411" s="3"/>
      <c r="F411" s="3"/>
      <c r="G411" s="3"/>
      <c r="H411" s="3"/>
      <c r="I411" s="3"/>
      <c r="J411" s="37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>
        <f t="shared" si="66"/>
        <v>0</v>
      </c>
      <c r="AX411" s="3">
        <v>0</v>
      </c>
      <c r="AY411" s="366"/>
      <c r="AZ411" s="366"/>
      <c r="BA411" s="366"/>
      <c r="BB411" s="366"/>
      <c r="BC411" s="366"/>
      <c r="BD411" s="366"/>
      <c r="BE411" s="366"/>
      <c r="BF411" s="366"/>
      <c r="BG411" s="366"/>
      <c r="XDB411" s="4"/>
      <c r="XDC411" s="4"/>
      <c r="XDD411" s="4"/>
      <c r="XDE411" s="4"/>
      <c r="XDF411" s="4"/>
      <c r="XDG411" s="4"/>
      <c r="XDH411" s="4"/>
      <c r="XDI411" s="4"/>
      <c r="XDJ411" s="4"/>
      <c r="XDK411" s="4"/>
      <c r="XDL411" s="4"/>
      <c r="XDM411" s="4"/>
      <c r="XDN411" s="4"/>
      <c r="XDO411" s="4"/>
      <c r="XDP411" s="4"/>
      <c r="XDQ411" s="4"/>
      <c r="XDR411" s="4"/>
    </row>
    <row r="412" spans="1:59 16330:16346" ht="18.75">
      <c r="A412" s="1">
        <v>16201</v>
      </c>
      <c r="B412" s="2" t="s">
        <v>49</v>
      </c>
      <c r="C412" s="3"/>
      <c r="D412" s="3"/>
      <c r="E412" s="3"/>
      <c r="F412" s="3"/>
      <c r="G412" s="3"/>
      <c r="H412" s="3"/>
      <c r="I412" s="3"/>
      <c r="J412" s="37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>
        <v>33480.82</v>
      </c>
      <c r="AP412" s="3"/>
      <c r="AQ412" s="3"/>
      <c r="AR412" s="3"/>
      <c r="AS412" s="3"/>
      <c r="AT412" s="3"/>
      <c r="AU412" s="3"/>
      <c r="AV412" s="3"/>
      <c r="AW412" s="3">
        <f t="shared" si="66"/>
        <v>33480.82</v>
      </c>
      <c r="AX412" s="3">
        <v>33480.82</v>
      </c>
      <c r="AY412" s="366"/>
      <c r="AZ412" s="366"/>
      <c r="BA412" s="366"/>
      <c r="BB412" s="366"/>
      <c r="BC412" s="366"/>
      <c r="BD412" s="366"/>
      <c r="BE412" s="366"/>
      <c r="BF412" s="366"/>
      <c r="BG412" s="366"/>
      <c r="XDB412" s="4"/>
      <c r="XDC412" s="4"/>
      <c r="XDD412" s="4"/>
      <c r="XDE412" s="4"/>
      <c r="XDF412" s="4"/>
      <c r="XDG412" s="4"/>
      <c r="XDH412" s="4"/>
      <c r="XDI412" s="4"/>
      <c r="XDJ412" s="4"/>
      <c r="XDK412" s="4"/>
      <c r="XDL412" s="4"/>
      <c r="XDM412" s="4"/>
      <c r="XDN412" s="4"/>
      <c r="XDO412" s="4"/>
      <c r="XDP412" s="4"/>
      <c r="XDQ412" s="4"/>
      <c r="XDR412" s="4"/>
    </row>
    <row r="413" spans="1:59 16330:16346" ht="18.75">
      <c r="A413" s="1">
        <v>22201</v>
      </c>
      <c r="B413" s="2" t="s">
        <v>51</v>
      </c>
      <c r="C413" s="3"/>
      <c r="D413" s="3"/>
      <c r="E413" s="3"/>
      <c r="F413" s="3"/>
      <c r="G413" s="3"/>
      <c r="H413" s="3"/>
      <c r="I413" s="3"/>
      <c r="J413" s="37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>
        <v>100442.46</v>
      </c>
      <c r="AP413" s="3"/>
      <c r="AQ413" s="3"/>
      <c r="AR413" s="3"/>
      <c r="AS413" s="3"/>
      <c r="AT413" s="3"/>
      <c r="AU413" s="3"/>
      <c r="AV413" s="3"/>
      <c r="AW413" s="3">
        <f t="shared" si="66"/>
        <v>100442.46</v>
      </c>
      <c r="AX413" s="3">
        <v>100442.46</v>
      </c>
      <c r="AY413" s="366"/>
      <c r="AZ413" s="366"/>
      <c r="BA413" s="366"/>
      <c r="BB413" s="366"/>
      <c r="BC413" s="366"/>
      <c r="BD413" s="366"/>
      <c r="BE413" s="366"/>
      <c r="BF413" s="366"/>
      <c r="BG413" s="366"/>
      <c r="XDB413" s="4"/>
      <c r="XDC413" s="4"/>
      <c r="XDD413" s="4"/>
      <c r="XDE413" s="4"/>
      <c r="XDF413" s="4"/>
      <c r="XDG413" s="4"/>
      <c r="XDH413" s="4"/>
      <c r="XDI413" s="4"/>
      <c r="XDJ413" s="4"/>
      <c r="XDK413" s="4"/>
      <c r="XDL413" s="4"/>
      <c r="XDM413" s="4"/>
      <c r="XDN413" s="4"/>
      <c r="XDO413" s="4"/>
      <c r="XDP413" s="4"/>
      <c r="XDQ413" s="4"/>
      <c r="XDR413" s="4"/>
    </row>
    <row r="414" spans="1:59 16330:16346" ht="18.75">
      <c r="A414" s="28">
        <v>15706</v>
      </c>
      <c r="B414" s="24" t="s">
        <v>67</v>
      </c>
      <c r="C414" s="3"/>
      <c r="D414" s="3"/>
      <c r="E414" s="3"/>
      <c r="F414" s="3"/>
      <c r="G414" s="3"/>
      <c r="H414" s="3"/>
      <c r="I414" s="3"/>
      <c r="J414" s="37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>
        <f t="shared" si="66"/>
        <v>0</v>
      </c>
      <c r="AX414" s="3">
        <v>0</v>
      </c>
      <c r="AY414" s="366"/>
      <c r="AZ414" s="366"/>
      <c r="BA414" s="366"/>
      <c r="BB414" s="366"/>
      <c r="BC414" s="366"/>
      <c r="BD414" s="366"/>
      <c r="BE414" s="366"/>
      <c r="BF414" s="366"/>
      <c r="BG414" s="366"/>
      <c r="XDB414" s="4"/>
      <c r="XDC414" s="4"/>
      <c r="XDD414" s="4"/>
      <c r="XDE414" s="4"/>
      <c r="XDF414" s="4"/>
      <c r="XDG414" s="4"/>
      <c r="XDH414" s="4"/>
      <c r="XDI414" s="4"/>
      <c r="XDJ414" s="4"/>
      <c r="XDK414" s="4"/>
      <c r="XDL414" s="4"/>
      <c r="XDM414" s="4"/>
      <c r="XDN414" s="4"/>
      <c r="XDO414" s="4"/>
      <c r="XDP414" s="4"/>
      <c r="XDQ414" s="4"/>
      <c r="XDR414" s="4"/>
    </row>
    <row r="415" spans="1:59 16330:16346" ht="18.75">
      <c r="A415" s="8">
        <v>15799</v>
      </c>
      <c r="B415" s="411" t="s">
        <v>33</v>
      </c>
      <c r="C415" s="3"/>
      <c r="D415" s="3"/>
      <c r="E415" s="3"/>
      <c r="F415" s="3"/>
      <c r="G415" s="3"/>
      <c r="H415" s="3"/>
      <c r="I415" s="3"/>
      <c r="J415" s="37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>
        <f t="shared" si="66"/>
        <v>0</v>
      </c>
      <c r="AX415" s="3">
        <v>0</v>
      </c>
      <c r="AY415" s="366"/>
      <c r="AZ415" s="366"/>
      <c r="BA415" s="366"/>
      <c r="BB415" s="366"/>
      <c r="BC415" s="366"/>
      <c r="BD415" s="366"/>
      <c r="BE415" s="366"/>
      <c r="BF415" s="366"/>
      <c r="BG415" s="366"/>
      <c r="XDB415" s="4"/>
      <c r="XDC415" s="4"/>
      <c r="XDD415" s="4"/>
      <c r="XDE415" s="4"/>
      <c r="XDF415" s="4"/>
      <c r="XDG415" s="4"/>
      <c r="XDH415" s="4"/>
      <c r="XDI415" s="4"/>
      <c r="XDJ415" s="4"/>
      <c r="XDK415" s="4"/>
      <c r="XDL415" s="4"/>
      <c r="XDM415" s="4"/>
      <c r="XDN415" s="4"/>
      <c r="XDO415" s="4"/>
      <c r="XDP415" s="4"/>
      <c r="XDQ415" s="4"/>
      <c r="XDR415" s="4"/>
    </row>
    <row r="416" spans="1:59 16330:16346" ht="18.75">
      <c r="A416" s="8">
        <v>16405</v>
      </c>
      <c r="B416" s="411" t="s">
        <v>66</v>
      </c>
      <c r="C416" s="3"/>
      <c r="D416" s="3"/>
      <c r="E416" s="3"/>
      <c r="F416" s="3"/>
      <c r="G416" s="3"/>
      <c r="H416" s="3"/>
      <c r="I416" s="3"/>
      <c r="J416" s="37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>
        <f t="shared" si="66"/>
        <v>0</v>
      </c>
      <c r="AX416" s="3">
        <v>0</v>
      </c>
      <c r="AY416" s="366"/>
      <c r="AZ416" s="366"/>
      <c r="BA416" s="366"/>
      <c r="BB416" s="366"/>
      <c r="BC416" s="366"/>
      <c r="BD416" s="366"/>
      <c r="BE416" s="366"/>
      <c r="BF416" s="366"/>
      <c r="BG416" s="366"/>
      <c r="XDB416" s="4"/>
      <c r="XDC416" s="4"/>
      <c r="XDD416" s="4"/>
      <c r="XDE416" s="4"/>
      <c r="XDF416" s="4"/>
      <c r="XDG416" s="4"/>
      <c r="XDH416" s="4"/>
      <c r="XDI416" s="4"/>
      <c r="XDJ416" s="4"/>
      <c r="XDK416" s="4"/>
      <c r="XDL416" s="4"/>
      <c r="XDM416" s="4"/>
      <c r="XDN416" s="4"/>
      <c r="XDO416" s="4"/>
      <c r="XDP416" s="4"/>
      <c r="XDQ416" s="4"/>
      <c r="XDR416" s="4"/>
    </row>
    <row r="417" spans="1:70 16330:16346" ht="36.75">
      <c r="A417" s="8"/>
      <c r="B417" s="412" t="s">
        <v>624</v>
      </c>
      <c r="C417" s="3"/>
      <c r="D417" s="3"/>
      <c r="E417" s="3"/>
      <c r="F417" s="3"/>
      <c r="G417" s="3"/>
      <c r="H417" s="3"/>
      <c r="I417" s="3"/>
      <c r="J417" s="37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>
        <f t="shared" si="66"/>
        <v>0</v>
      </c>
      <c r="AX417" s="3">
        <v>0</v>
      </c>
      <c r="AY417" s="366"/>
      <c r="AZ417" s="366"/>
      <c r="BA417" s="366"/>
      <c r="BB417" s="366"/>
      <c r="BC417" s="366"/>
      <c r="BD417" s="366"/>
      <c r="BE417" s="366"/>
      <c r="BF417" s="366"/>
      <c r="BG417" s="366"/>
      <c r="XDB417" s="4"/>
      <c r="XDC417" s="4"/>
      <c r="XDD417" s="4"/>
      <c r="XDE417" s="4"/>
      <c r="XDF417" s="4"/>
      <c r="XDG417" s="4"/>
      <c r="XDH417" s="4"/>
      <c r="XDI417" s="4"/>
      <c r="XDJ417" s="4"/>
      <c r="XDK417" s="4"/>
      <c r="XDL417" s="4"/>
      <c r="XDM417" s="4"/>
      <c r="XDN417" s="4"/>
      <c r="XDO417" s="4"/>
      <c r="XDP417" s="4"/>
      <c r="XDQ417" s="4"/>
      <c r="XDR417" s="4"/>
    </row>
    <row r="418" spans="1:70 16330:16346" ht="54.75">
      <c r="A418" s="10">
        <v>16405</v>
      </c>
      <c r="B418" s="430" t="s">
        <v>54</v>
      </c>
      <c r="C418" s="3"/>
      <c r="D418" s="3"/>
      <c r="E418" s="3"/>
      <c r="F418" s="3"/>
      <c r="G418" s="3"/>
      <c r="H418" s="3"/>
      <c r="I418" s="3"/>
      <c r="J418" s="37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>
        <f t="shared" si="66"/>
        <v>0</v>
      </c>
      <c r="AX418" s="3">
        <v>0</v>
      </c>
      <c r="AY418" s="366"/>
      <c r="AZ418" s="366"/>
      <c r="BA418" s="366"/>
      <c r="BB418" s="366"/>
      <c r="BC418" s="366"/>
      <c r="BD418" s="366"/>
      <c r="BE418" s="366"/>
      <c r="BF418" s="366"/>
      <c r="BG418" s="366"/>
      <c r="XDB418" s="4"/>
      <c r="XDC418" s="4"/>
      <c r="XDD418" s="4"/>
      <c r="XDE418" s="4"/>
      <c r="XDF418" s="4"/>
      <c r="XDG418" s="4"/>
      <c r="XDH418" s="4"/>
      <c r="XDI418" s="4"/>
      <c r="XDJ418" s="4"/>
      <c r="XDK418" s="4"/>
      <c r="XDL418" s="4"/>
      <c r="XDM418" s="4"/>
      <c r="XDN418" s="4"/>
      <c r="XDO418" s="4"/>
      <c r="XDP418" s="4"/>
      <c r="XDQ418" s="4"/>
      <c r="XDR418" s="4"/>
    </row>
    <row r="419" spans="1:70 16330:16346" ht="58.5">
      <c r="A419" s="8">
        <v>16405</v>
      </c>
      <c r="B419" s="25" t="s">
        <v>63</v>
      </c>
      <c r="C419" s="3"/>
      <c r="D419" s="3"/>
      <c r="E419" s="3"/>
      <c r="F419" s="3"/>
      <c r="G419" s="3"/>
      <c r="H419" s="3"/>
      <c r="I419" s="3"/>
      <c r="J419" s="37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>
        <f t="shared" si="66"/>
        <v>0</v>
      </c>
      <c r="AX419" s="3">
        <v>0</v>
      </c>
      <c r="AY419" s="366"/>
      <c r="AZ419" s="366"/>
      <c r="BA419" s="366"/>
      <c r="BB419" s="366"/>
      <c r="BC419" s="366"/>
      <c r="BD419" s="366"/>
      <c r="BE419" s="366"/>
      <c r="BF419" s="366"/>
      <c r="BG419" s="366"/>
      <c r="XDB419" s="4"/>
      <c r="XDC419" s="4"/>
      <c r="XDD419" s="4"/>
      <c r="XDE419" s="4"/>
      <c r="XDF419" s="4"/>
      <c r="XDG419" s="4"/>
      <c r="XDH419" s="4"/>
      <c r="XDI419" s="4"/>
      <c r="XDJ419" s="4"/>
      <c r="XDK419" s="4"/>
      <c r="XDL419" s="4"/>
      <c r="XDM419" s="4"/>
      <c r="XDN419" s="4"/>
      <c r="XDO419" s="4"/>
      <c r="XDP419" s="4"/>
      <c r="XDQ419" s="4"/>
      <c r="XDR419" s="4"/>
    </row>
    <row r="420" spans="1:70 16330:16346" ht="72.75">
      <c r="A420" s="8">
        <v>22201</v>
      </c>
      <c r="B420" s="21" t="s">
        <v>55</v>
      </c>
      <c r="C420" s="3"/>
      <c r="D420" s="3"/>
      <c r="E420" s="3"/>
      <c r="F420" s="3"/>
      <c r="G420" s="3"/>
      <c r="H420" s="3"/>
      <c r="I420" s="3"/>
      <c r="J420" s="37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>
        <f t="shared" si="66"/>
        <v>0</v>
      </c>
      <c r="AX420" s="3">
        <v>0</v>
      </c>
      <c r="AY420" s="366"/>
      <c r="AZ420" s="366"/>
      <c r="BA420" s="366"/>
      <c r="BB420" s="366"/>
      <c r="BC420" s="366"/>
      <c r="BD420" s="366"/>
      <c r="BE420" s="366"/>
      <c r="BF420" s="366"/>
      <c r="BG420" s="366"/>
      <c r="XDB420" s="4"/>
      <c r="XDC420" s="4"/>
      <c r="XDD420" s="4"/>
      <c r="XDE420" s="4"/>
      <c r="XDF420" s="4"/>
      <c r="XDG420" s="4"/>
      <c r="XDH420" s="4"/>
      <c r="XDI420" s="4"/>
      <c r="XDJ420" s="4"/>
      <c r="XDK420" s="4"/>
      <c r="XDL420" s="4"/>
      <c r="XDM420" s="4"/>
      <c r="XDN420" s="4"/>
      <c r="XDO420" s="4"/>
      <c r="XDP420" s="4"/>
      <c r="XDQ420" s="4"/>
      <c r="XDR420" s="4"/>
    </row>
    <row r="421" spans="1:70 16330:16346" ht="72.75">
      <c r="A421" s="8">
        <v>22201</v>
      </c>
      <c r="B421" s="21" t="s">
        <v>61</v>
      </c>
      <c r="C421" s="3"/>
      <c r="D421" s="3"/>
      <c r="E421" s="3"/>
      <c r="F421" s="3"/>
      <c r="G421" s="3"/>
      <c r="H421" s="3"/>
      <c r="I421" s="3"/>
      <c r="J421" s="37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>
        <f t="shared" si="66"/>
        <v>0</v>
      </c>
      <c r="AX421" s="3">
        <v>0</v>
      </c>
      <c r="AY421" s="366"/>
      <c r="AZ421" s="366"/>
      <c r="BA421" s="366"/>
      <c r="BB421" s="366"/>
      <c r="BC421" s="366"/>
      <c r="BD421" s="366"/>
      <c r="BE421" s="366"/>
      <c r="BF421" s="366"/>
      <c r="BG421" s="366"/>
      <c r="XDB421" s="4"/>
      <c r="XDC421" s="4"/>
      <c r="XDD421" s="4"/>
      <c r="XDE421" s="4"/>
      <c r="XDF421" s="4"/>
      <c r="XDG421" s="4"/>
      <c r="XDH421" s="4"/>
      <c r="XDI421" s="4"/>
      <c r="XDJ421" s="4"/>
      <c r="XDK421" s="4"/>
      <c r="XDL421" s="4"/>
      <c r="XDM421" s="4"/>
      <c r="XDN421" s="4"/>
      <c r="XDO421" s="4"/>
      <c r="XDP421" s="4"/>
      <c r="XDQ421" s="4"/>
      <c r="XDR421" s="4"/>
    </row>
    <row r="422" spans="1:70 16330:16346" ht="36.75">
      <c r="A422" s="8">
        <v>22551</v>
      </c>
      <c r="B422" s="412" t="s">
        <v>57</v>
      </c>
      <c r="C422" s="3"/>
      <c r="D422" s="3"/>
      <c r="E422" s="3"/>
      <c r="F422" s="3"/>
      <c r="G422" s="3"/>
      <c r="H422" s="3"/>
      <c r="I422" s="3"/>
      <c r="J422" s="373"/>
      <c r="K422" s="3"/>
      <c r="L422" s="3">
        <v>1603.71</v>
      </c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>
        <v>862.55</v>
      </c>
      <c r="AA422" s="3"/>
      <c r="AB422" s="3">
        <v>59.17</v>
      </c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>
        <f t="shared" si="66"/>
        <v>2525.4300000000003</v>
      </c>
      <c r="AX422" s="3">
        <v>2525.4299999999998</v>
      </c>
      <c r="AY422" s="366"/>
      <c r="AZ422" s="366"/>
      <c r="BA422" s="366"/>
      <c r="BB422" s="366"/>
      <c r="BC422" s="366"/>
      <c r="BD422" s="366"/>
      <c r="BE422" s="366"/>
      <c r="BF422" s="366"/>
      <c r="BG422" s="366"/>
      <c r="XDB422" s="4"/>
      <c r="XDC422" s="4"/>
      <c r="XDD422" s="4"/>
      <c r="XDE422" s="4"/>
      <c r="XDF422" s="4"/>
      <c r="XDG422" s="4"/>
      <c r="XDH422" s="4"/>
      <c r="XDI422" s="4"/>
      <c r="XDJ422" s="4"/>
      <c r="XDK422" s="4"/>
      <c r="XDL422" s="4"/>
      <c r="XDM422" s="4"/>
      <c r="XDN422" s="4"/>
      <c r="XDO422" s="4"/>
      <c r="XDP422" s="4"/>
      <c r="XDQ422" s="4"/>
      <c r="XDR422" s="4"/>
    </row>
    <row r="423" spans="1:70 16330:16346" ht="18.75">
      <c r="A423" s="9"/>
      <c r="B423" s="413" t="s">
        <v>34</v>
      </c>
      <c r="C423" s="3">
        <f>SUM(C375:C422)</f>
        <v>2371.3399999999997</v>
      </c>
      <c r="D423" s="3">
        <f t="shared" ref="D423:AW423" si="67">SUM(D375:D422)</f>
        <v>32.099999999999994</v>
      </c>
      <c r="E423" s="3">
        <f t="shared" si="67"/>
        <v>180.70000000000002</v>
      </c>
      <c r="F423" s="3">
        <f t="shared" si="67"/>
        <v>282.94</v>
      </c>
      <c r="G423" s="3">
        <f t="shared" si="67"/>
        <v>23.4</v>
      </c>
      <c r="H423" s="3">
        <f t="shared" si="67"/>
        <v>2822.9700000000003</v>
      </c>
      <c r="I423" s="3">
        <f t="shared" si="67"/>
        <v>850.31999999999994</v>
      </c>
      <c r="J423" s="3">
        <f t="shared" si="67"/>
        <v>3112.6800000000003</v>
      </c>
      <c r="K423" s="3">
        <f t="shared" si="67"/>
        <v>359.78000000000003</v>
      </c>
      <c r="L423" s="3">
        <f t="shared" si="67"/>
        <v>1948.93</v>
      </c>
      <c r="M423" s="3">
        <f t="shared" si="67"/>
        <v>6070.48</v>
      </c>
      <c r="N423" s="3">
        <f t="shared" si="67"/>
        <v>471.22</v>
      </c>
      <c r="O423" s="3">
        <f t="shared" si="67"/>
        <v>427.39000000000004</v>
      </c>
      <c r="P423" s="3">
        <f t="shared" si="67"/>
        <v>544.17000000000007</v>
      </c>
      <c r="Q423" s="3">
        <f t="shared" si="67"/>
        <v>332.61</v>
      </c>
      <c r="R423" s="3">
        <f t="shared" si="67"/>
        <v>675.7</v>
      </c>
      <c r="S423" s="3">
        <f t="shared" si="67"/>
        <v>329.11</v>
      </c>
      <c r="T423" s="3">
        <f t="shared" si="67"/>
        <v>425.27</v>
      </c>
      <c r="U423" s="3">
        <f>SUM(U375:U422)</f>
        <v>2361.4499999999998</v>
      </c>
      <c r="V423" s="3">
        <f t="shared" si="67"/>
        <v>1078.8599999999999</v>
      </c>
      <c r="W423" s="3">
        <f t="shared" si="67"/>
        <v>673.13</v>
      </c>
      <c r="X423" s="3">
        <f t="shared" si="67"/>
        <v>659.42999999999984</v>
      </c>
      <c r="Y423" s="3">
        <f t="shared" si="67"/>
        <v>0</v>
      </c>
      <c r="Z423" s="3">
        <f t="shared" si="67"/>
        <v>1427.98</v>
      </c>
      <c r="AA423" s="3">
        <f t="shared" si="67"/>
        <v>12911.390000000001</v>
      </c>
      <c r="AB423" s="3">
        <f t="shared" si="67"/>
        <v>1899.8900000000006</v>
      </c>
      <c r="AC423" s="3">
        <f t="shared" si="67"/>
        <v>303.45999999999998</v>
      </c>
      <c r="AD423" s="3">
        <f t="shared" si="67"/>
        <v>354.21000000000004</v>
      </c>
      <c r="AE423" s="3">
        <f t="shared" si="67"/>
        <v>1152.72</v>
      </c>
      <c r="AF423" s="3">
        <f t="shared" si="67"/>
        <v>9426.4500000000044</v>
      </c>
      <c r="AG423" s="3">
        <f t="shared" si="67"/>
        <v>2260.33</v>
      </c>
      <c r="AH423" s="3">
        <f t="shared" si="67"/>
        <v>434.01000000000005</v>
      </c>
      <c r="AI423" s="3">
        <f t="shared" si="67"/>
        <v>0</v>
      </c>
      <c r="AJ423" s="3">
        <f t="shared" si="67"/>
        <v>693.55</v>
      </c>
      <c r="AK423" s="3">
        <f t="shared" si="67"/>
        <v>354.62</v>
      </c>
      <c r="AL423" s="3">
        <f t="shared" si="67"/>
        <v>357.25</v>
      </c>
      <c r="AM423" s="3">
        <f t="shared" si="67"/>
        <v>648.13000000000011</v>
      </c>
      <c r="AN423" s="3">
        <f t="shared" si="67"/>
        <v>225.4</v>
      </c>
      <c r="AO423" s="3">
        <f t="shared" si="67"/>
        <v>136263.75</v>
      </c>
      <c r="AP423" s="3">
        <f t="shared" si="67"/>
        <v>790.05000000000007</v>
      </c>
      <c r="AQ423" s="3">
        <f t="shared" si="67"/>
        <v>415.76</v>
      </c>
      <c r="AR423" s="3">
        <f t="shared" si="67"/>
        <v>180.22</v>
      </c>
      <c r="AS423" s="3">
        <f t="shared" si="67"/>
        <v>318.09999999999997</v>
      </c>
      <c r="AT423" s="3">
        <f t="shared" si="67"/>
        <v>81.96</v>
      </c>
      <c r="AU423" s="3">
        <f t="shared" si="67"/>
        <v>760.8900000000001</v>
      </c>
      <c r="AV423" s="3">
        <f t="shared" si="67"/>
        <v>135.77000000000001</v>
      </c>
      <c r="AW423" s="3">
        <f t="shared" si="67"/>
        <v>197429.87</v>
      </c>
      <c r="AX423" s="3">
        <f>SUM(AX375:AX422)</f>
        <v>197429.87</v>
      </c>
      <c r="AY423" s="445"/>
      <c r="AZ423" s="445"/>
      <c r="BA423" s="445"/>
      <c r="BB423" s="445"/>
      <c r="BC423" s="445"/>
      <c r="BD423" s="445"/>
      <c r="BE423" s="445"/>
      <c r="BF423" s="445"/>
      <c r="BG423" s="445"/>
      <c r="XDB423" s="4"/>
      <c r="XDC423" s="4"/>
      <c r="XDD423" s="4"/>
      <c r="XDE423" s="4"/>
      <c r="XDF423" s="4"/>
      <c r="XDG423" s="4"/>
      <c r="XDH423" s="4"/>
      <c r="XDI423" s="4"/>
      <c r="XDJ423" s="4"/>
      <c r="XDK423" s="4"/>
      <c r="XDL423" s="4"/>
      <c r="XDM423" s="4"/>
      <c r="XDN423" s="4"/>
      <c r="XDO423" s="4"/>
      <c r="XDP423" s="4"/>
      <c r="XDQ423" s="4"/>
      <c r="XDR423" s="4"/>
    </row>
    <row r="424" spans="1:70 16330:16346" ht="18.75">
      <c r="C424" s="448">
        <f>+C423+D423</f>
        <v>2403.4399999999996</v>
      </c>
      <c r="D424" s="446"/>
      <c r="E424" s="448">
        <f>+E423+F423</f>
        <v>463.64</v>
      </c>
      <c r="F424" s="446"/>
      <c r="G424" s="448">
        <f>+G423+H423</f>
        <v>2846.3700000000003</v>
      </c>
      <c r="H424" s="446"/>
      <c r="I424" s="448">
        <f>+I423+J423</f>
        <v>3963</v>
      </c>
      <c r="J424" s="446"/>
      <c r="K424" s="448">
        <f>+K423+L423</f>
        <v>2308.71</v>
      </c>
      <c r="L424" s="446"/>
      <c r="M424" s="448">
        <f>+M423+N423</f>
        <v>6541.7</v>
      </c>
      <c r="N424" s="446"/>
      <c r="O424" s="448">
        <f>+O423+P423</f>
        <v>971.56000000000017</v>
      </c>
      <c r="P424" s="7"/>
      <c r="Q424" s="7">
        <f>+Q423+R423</f>
        <v>1008.3100000000001</v>
      </c>
      <c r="R424" s="7"/>
      <c r="S424" s="7">
        <f>+S423+T423</f>
        <v>754.38</v>
      </c>
      <c r="T424" s="7"/>
      <c r="U424" s="448">
        <f>+U423+V423</f>
        <v>3440.3099999999995</v>
      </c>
      <c r="V424" s="7"/>
      <c r="W424" s="7">
        <f>+W423+X423</f>
        <v>1332.56</v>
      </c>
      <c r="X424" s="7"/>
      <c r="Y424" s="7"/>
      <c r="Z424" s="7">
        <f>+Z423+AA423</f>
        <v>14339.37</v>
      </c>
      <c r="AA424" s="7"/>
      <c r="AB424" s="7">
        <f>+AB423+AC423</f>
        <v>2203.3500000000004</v>
      </c>
      <c r="AC424" s="7"/>
      <c r="AD424" s="7">
        <f>+AD423+AE423</f>
        <v>1506.93</v>
      </c>
      <c r="AE424" s="7"/>
      <c r="AF424" s="7">
        <f>+AF423+AG423</f>
        <v>11686.780000000004</v>
      </c>
      <c r="AG424" s="7"/>
      <c r="AH424" s="7">
        <f>+AH423+AJ423</f>
        <v>1127.56</v>
      </c>
      <c r="AI424" s="7">
        <f>+AJ424</f>
        <v>0</v>
      </c>
      <c r="AJ424" s="7"/>
      <c r="AK424" s="7">
        <f>+AK423+AL423</f>
        <v>711.87</v>
      </c>
      <c r="AL424" s="7"/>
      <c r="AM424" s="7">
        <f>+AM423+AN423</f>
        <v>873.53000000000009</v>
      </c>
      <c r="AN424" s="7"/>
      <c r="AO424" s="7">
        <f>+AO423+AP423</f>
        <v>137053.79999999999</v>
      </c>
      <c r="AP424" s="7"/>
      <c r="AQ424" s="7">
        <f>+AQ423+AR423</f>
        <v>595.98</v>
      </c>
      <c r="AR424" s="7"/>
      <c r="AS424" s="7">
        <f>+AS423+AT423</f>
        <v>400.05999999999995</v>
      </c>
      <c r="AT424" s="7"/>
      <c r="AU424" s="7">
        <f>+AU423+AV423</f>
        <v>896.66000000000008</v>
      </c>
      <c r="AV424" s="7"/>
      <c r="AX424" s="23">
        <f>SUM(C424:AW424)</f>
        <v>197429.87</v>
      </c>
    </row>
    <row r="428" spans="1:70 16330:16346">
      <c r="A428" s="643" t="s">
        <v>633</v>
      </c>
      <c r="B428" s="643"/>
      <c r="C428" s="643"/>
      <c r="D428" s="643"/>
      <c r="E428" s="643"/>
      <c r="F428" s="643"/>
      <c r="G428" s="643"/>
      <c r="H428" s="643"/>
      <c r="I428" s="643"/>
      <c r="J428" s="643"/>
      <c r="K428" s="643"/>
      <c r="L428" s="643"/>
      <c r="M428" s="643"/>
      <c r="N428" s="643"/>
      <c r="O428" s="643"/>
      <c r="P428" s="643"/>
      <c r="Q428" s="643"/>
      <c r="R428" s="643"/>
    </row>
    <row r="429" spans="1:70 16330:16346" ht="21">
      <c r="A429" s="18" t="s">
        <v>59</v>
      </c>
      <c r="B429" s="409" t="s">
        <v>60</v>
      </c>
      <c r="C429" s="106">
        <v>1</v>
      </c>
      <c r="D429" s="106">
        <v>1</v>
      </c>
      <c r="E429" s="106">
        <v>4</v>
      </c>
      <c r="F429" s="106">
        <v>4</v>
      </c>
      <c r="G429" s="106">
        <v>5</v>
      </c>
      <c r="H429" s="106">
        <v>5</v>
      </c>
      <c r="I429" s="106">
        <v>6</v>
      </c>
      <c r="J429" s="106">
        <v>6</v>
      </c>
      <c r="K429" s="106">
        <v>7</v>
      </c>
      <c r="L429" s="106">
        <v>7</v>
      </c>
      <c r="M429" s="106">
        <v>8</v>
      </c>
      <c r="N429" s="106">
        <v>8</v>
      </c>
      <c r="O429" s="106">
        <v>11</v>
      </c>
      <c r="P429" s="106">
        <v>11</v>
      </c>
      <c r="Q429" s="106">
        <v>12</v>
      </c>
      <c r="R429" s="106">
        <v>12</v>
      </c>
      <c r="S429" s="106">
        <v>13</v>
      </c>
      <c r="T429" s="106">
        <v>13</v>
      </c>
      <c r="U429" s="106">
        <v>14</v>
      </c>
      <c r="V429" s="106">
        <v>14</v>
      </c>
      <c r="W429" s="106"/>
      <c r="X429" s="106">
        <v>18</v>
      </c>
      <c r="Y429" s="106"/>
      <c r="Z429" s="106">
        <v>19</v>
      </c>
      <c r="AA429" s="106">
        <v>19</v>
      </c>
      <c r="AB429" s="106">
        <v>20</v>
      </c>
      <c r="AC429" s="106">
        <v>20</v>
      </c>
      <c r="AD429" s="106">
        <v>21</v>
      </c>
      <c r="AE429" s="106">
        <v>21</v>
      </c>
      <c r="AF429" s="106">
        <v>22</v>
      </c>
      <c r="AG429" s="106">
        <v>22</v>
      </c>
      <c r="AH429" s="106">
        <v>25</v>
      </c>
      <c r="AI429" s="106"/>
      <c r="AJ429" s="106">
        <v>25</v>
      </c>
      <c r="AK429" s="106">
        <v>26</v>
      </c>
      <c r="AL429" s="106">
        <v>26</v>
      </c>
      <c r="AM429" s="106">
        <v>27</v>
      </c>
      <c r="AN429" s="106">
        <v>27</v>
      </c>
      <c r="AO429" s="106">
        <v>28</v>
      </c>
      <c r="AP429" s="106">
        <v>28</v>
      </c>
      <c r="AQ429" s="106">
        <v>29</v>
      </c>
      <c r="AR429" s="106">
        <v>29</v>
      </c>
      <c r="AS429" s="106" t="s">
        <v>627</v>
      </c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</row>
    <row r="430" spans="1:70 16330:16346" ht="18.75">
      <c r="A430" s="10">
        <v>11801</v>
      </c>
      <c r="B430" s="410" t="s">
        <v>0</v>
      </c>
      <c r="C430" s="11"/>
      <c r="D430" s="11">
        <v>28.55</v>
      </c>
      <c r="E430" s="11"/>
      <c r="F430" s="11"/>
      <c r="G430" s="11"/>
      <c r="H430" s="11"/>
      <c r="I430" s="11"/>
      <c r="J430" s="11">
        <v>129.66999999999999</v>
      </c>
      <c r="K430" s="11"/>
      <c r="L430" s="11">
        <v>107.18</v>
      </c>
      <c r="M430" s="11"/>
      <c r="N430" s="11">
        <v>132.02000000000001</v>
      </c>
      <c r="O430" s="11"/>
      <c r="P430" s="11">
        <v>44.48</v>
      </c>
      <c r="Q430" s="11"/>
      <c r="R430" s="11">
        <v>85.33</v>
      </c>
      <c r="S430" s="11"/>
      <c r="T430" s="11">
        <v>37.68</v>
      </c>
      <c r="U430" s="11"/>
      <c r="V430" s="11">
        <v>9.14</v>
      </c>
      <c r="W430" s="11"/>
      <c r="X430" s="11">
        <v>82.98</v>
      </c>
      <c r="Y430" s="11"/>
      <c r="Z430" s="11">
        <v>6.85</v>
      </c>
      <c r="AA430" s="11"/>
      <c r="AB430" s="3"/>
      <c r="AC430" s="11">
        <v>10.32</v>
      </c>
      <c r="AD430" s="11"/>
      <c r="AE430" s="11">
        <v>41.68</v>
      </c>
      <c r="AF430" s="11"/>
      <c r="AG430" s="11">
        <v>23.22</v>
      </c>
      <c r="AH430" s="11"/>
      <c r="AI430" s="11"/>
      <c r="AJ430" s="11">
        <v>77.760000000000005</v>
      </c>
      <c r="AK430" s="11"/>
      <c r="AL430" s="11">
        <v>37.42</v>
      </c>
      <c r="AM430" s="11"/>
      <c r="AN430" s="11">
        <v>78.31</v>
      </c>
      <c r="AO430" s="11"/>
      <c r="AP430" s="11">
        <v>6.83</v>
      </c>
      <c r="AQ430" s="11"/>
      <c r="AR430" s="11"/>
      <c r="AS430" s="11">
        <f>SUM(C430:AR430)</f>
        <v>939.42</v>
      </c>
      <c r="AT430" s="11">
        <v>939.42</v>
      </c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7"/>
      <c r="BO430" s="7"/>
      <c r="BP430" s="7"/>
      <c r="BQ430" s="7"/>
    </row>
    <row r="431" spans="1:70 16330:16346" ht="18.75">
      <c r="A431" s="8">
        <v>11802</v>
      </c>
      <c r="B431" s="411" t="s">
        <v>1</v>
      </c>
      <c r="C431" s="3"/>
      <c r="D431" s="3"/>
      <c r="E431" s="3"/>
      <c r="F431" s="3"/>
      <c r="G431" s="3"/>
      <c r="H431" s="3">
        <v>1.71</v>
      </c>
      <c r="I431" s="3"/>
      <c r="J431" s="3">
        <v>3.43</v>
      </c>
      <c r="K431" s="3"/>
      <c r="L431" s="3">
        <v>4.57</v>
      </c>
      <c r="M431" s="3"/>
      <c r="N431" s="3">
        <v>3.43</v>
      </c>
      <c r="O431" s="3"/>
      <c r="P431" s="3">
        <v>3.42</v>
      </c>
      <c r="Q431" s="3"/>
      <c r="R431" s="3">
        <v>6.85</v>
      </c>
      <c r="S431" s="3"/>
      <c r="T431" s="3"/>
      <c r="U431" s="3"/>
      <c r="V431" s="3"/>
      <c r="W431" s="3"/>
      <c r="X431" s="3"/>
      <c r="Y431" s="3"/>
      <c r="Z431" s="3">
        <v>1.1399999999999999</v>
      </c>
      <c r="AA431" s="3"/>
      <c r="AB431" s="3"/>
      <c r="AC431" s="3"/>
      <c r="AD431" s="3"/>
      <c r="AE431" s="3"/>
      <c r="AF431" s="3"/>
      <c r="AG431" s="3"/>
      <c r="AH431" s="3"/>
      <c r="AI431" s="3"/>
      <c r="AJ431" s="3">
        <v>3.42</v>
      </c>
      <c r="AK431" s="3"/>
      <c r="AL431" s="3"/>
      <c r="AM431" s="3"/>
      <c r="AN431" s="3">
        <v>1.1399999999999999</v>
      </c>
      <c r="AO431" s="3"/>
      <c r="AP431" s="3"/>
      <c r="AQ431" s="3"/>
      <c r="AR431" s="3"/>
      <c r="AS431" s="11">
        <f t="shared" ref="AS431:AS477" si="68">SUM(C431:AR431)</f>
        <v>29.110000000000007</v>
      </c>
      <c r="AT431" s="3">
        <v>29.11</v>
      </c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7"/>
      <c r="BO431" s="7"/>
      <c r="BP431" s="7"/>
      <c r="BQ431" s="7"/>
    </row>
    <row r="432" spans="1:70 16330:16346" ht="18.75">
      <c r="A432" s="8">
        <v>11803</v>
      </c>
      <c r="B432" s="411" t="s">
        <v>2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>
        <v>1185.19</v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11">
        <f t="shared" si="68"/>
        <v>1185.19</v>
      </c>
      <c r="AT432" s="3">
        <v>1185.19</v>
      </c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7"/>
      <c r="BO432" s="7"/>
      <c r="BP432" s="7"/>
      <c r="BQ432" s="7"/>
    </row>
    <row r="433" spans="1:69" ht="18.75">
      <c r="A433" s="8">
        <v>11804</v>
      </c>
      <c r="B433" s="411" t="s">
        <v>3</v>
      </c>
      <c r="C433" s="3">
        <v>110.71</v>
      </c>
      <c r="D433" s="3">
        <v>5.71</v>
      </c>
      <c r="E433" s="3"/>
      <c r="F433" s="3">
        <v>68.66</v>
      </c>
      <c r="G433" s="3"/>
      <c r="H433" s="3">
        <v>11.42</v>
      </c>
      <c r="I433" s="3">
        <v>12.3</v>
      </c>
      <c r="J433" s="3">
        <v>28.55</v>
      </c>
      <c r="K433" s="3"/>
      <c r="L433" s="3">
        <v>11.42</v>
      </c>
      <c r="M433" s="3">
        <v>223.44</v>
      </c>
      <c r="N433" s="3"/>
      <c r="O433" s="3">
        <v>21.1</v>
      </c>
      <c r="P433" s="3">
        <v>12.52</v>
      </c>
      <c r="Q433" s="3"/>
      <c r="R433" s="3">
        <v>17.71</v>
      </c>
      <c r="S433" s="3">
        <v>9.8000000000000007</v>
      </c>
      <c r="T433" s="3">
        <v>354.82</v>
      </c>
      <c r="U433" s="3"/>
      <c r="V433" s="3">
        <v>141.69</v>
      </c>
      <c r="W433" s="3">
        <v>77.81</v>
      </c>
      <c r="X433" s="3">
        <v>18.57</v>
      </c>
      <c r="Y433" s="3"/>
      <c r="Z433" s="3">
        <v>26.85</v>
      </c>
      <c r="AA433" s="3"/>
      <c r="AB433" s="3"/>
      <c r="AC433" s="3">
        <v>6.57</v>
      </c>
      <c r="AD433" s="3"/>
      <c r="AE433" s="3"/>
      <c r="AF433" s="3">
        <v>33.68</v>
      </c>
      <c r="AG433" s="3">
        <v>5.71</v>
      </c>
      <c r="AH433" s="3"/>
      <c r="AI433" s="3"/>
      <c r="AJ433" s="3">
        <v>5.71</v>
      </c>
      <c r="AK433" s="3"/>
      <c r="AL433" s="3">
        <v>76.959999999999994</v>
      </c>
      <c r="AM433" s="3">
        <v>10.98</v>
      </c>
      <c r="AN433" s="3"/>
      <c r="AO433" s="3"/>
      <c r="AP433" s="3">
        <v>28.55</v>
      </c>
      <c r="AQ433" s="3">
        <v>15.71</v>
      </c>
      <c r="AR433" s="3">
        <v>1686.32</v>
      </c>
      <c r="AS433" s="11">
        <f t="shared" si="68"/>
        <v>3023.2699999999995</v>
      </c>
      <c r="AT433" s="3">
        <v>3023.27</v>
      </c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7"/>
      <c r="BO433" s="7"/>
      <c r="BP433" s="7"/>
      <c r="BQ433" s="7"/>
    </row>
    <row r="434" spans="1:69" ht="18.75">
      <c r="A434" s="8">
        <v>11806</v>
      </c>
      <c r="B434" s="411" t="s">
        <v>4</v>
      </c>
      <c r="C434" s="3"/>
      <c r="D434" s="3"/>
      <c r="E434" s="3"/>
      <c r="F434" s="3"/>
      <c r="G434" s="3"/>
      <c r="H434" s="3">
        <v>1.71</v>
      </c>
      <c r="I434" s="3"/>
      <c r="J434" s="3">
        <v>5.71</v>
      </c>
      <c r="K434" s="3"/>
      <c r="L434" s="3">
        <v>27.44</v>
      </c>
      <c r="M434" s="3"/>
      <c r="N434" s="3">
        <v>39.97</v>
      </c>
      <c r="O434" s="3"/>
      <c r="P434" s="3">
        <v>12.57</v>
      </c>
      <c r="Q434" s="3"/>
      <c r="R434" s="3"/>
      <c r="S434" s="3"/>
      <c r="T434" s="3">
        <v>14.85</v>
      </c>
      <c r="U434" s="3"/>
      <c r="V434" s="3"/>
      <c r="W434" s="3"/>
      <c r="X434" s="3"/>
      <c r="Y434" s="3"/>
      <c r="Z434" s="3">
        <v>5.71</v>
      </c>
      <c r="AA434" s="3"/>
      <c r="AB434" s="3"/>
      <c r="AC434" s="3"/>
      <c r="AD434" s="3"/>
      <c r="AE434" s="3"/>
      <c r="AF434" s="3"/>
      <c r="AG434" s="3">
        <v>3.43</v>
      </c>
      <c r="AH434" s="3"/>
      <c r="AI434" s="3"/>
      <c r="AJ434" s="3">
        <v>5.71</v>
      </c>
      <c r="AK434" s="3"/>
      <c r="AL434" s="3"/>
      <c r="AM434" s="3"/>
      <c r="AN434" s="3">
        <v>5.71</v>
      </c>
      <c r="AO434" s="3"/>
      <c r="AP434" s="3">
        <v>5.71</v>
      </c>
      <c r="AQ434" s="3"/>
      <c r="AR434" s="3"/>
      <c r="AS434" s="11">
        <f t="shared" si="68"/>
        <v>128.51999999999998</v>
      </c>
      <c r="AT434" s="3">
        <v>128.52000000000001</v>
      </c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7"/>
      <c r="BO434" s="7"/>
      <c r="BP434" s="7"/>
      <c r="BQ434" s="7"/>
    </row>
    <row r="435" spans="1:69" ht="18.75">
      <c r="A435" s="8">
        <v>11810</v>
      </c>
      <c r="B435" s="411" t="s">
        <v>630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>
        <v>3.43</v>
      </c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11">
        <f t="shared" si="68"/>
        <v>3.43</v>
      </c>
      <c r="AT435" s="3">
        <v>3.43</v>
      </c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7"/>
      <c r="BO435" s="7"/>
      <c r="BP435" s="7"/>
      <c r="BQ435" s="7"/>
    </row>
    <row r="436" spans="1:69" ht="18.75">
      <c r="A436" s="8">
        <v>11815</v>
      </c>
      <c r="B436" s="411" t="s">
        <v>5</v>
      </c>
      <c r="C436" s="3"/>
      <c r="D436" s="3"/>
      <c r="E436" s="3">
        <v>213</v>
      </c>
      <c r="F436" s="3"/>
      <c r="G436" s="3"/>
      <c r="H436" s="3"/>
      <c r="I436" s="3"/>
      <c r="J436" s="3"/>
      <c r="K436" s="3"/>
      <c r="L436" s="3"/>
      <c r="M436" s="3">
        <v>71</v>
      </c>
      <c r="N436" s="3"/>
      <c r="O436" s="3"/>
      <c r="P436" s="3"/>
      <c r="Q436" s="3">
        <v>166.5</v>
      </c>
      <c r="R436" s="3"/>
      <c r="S436" s="3"/>
      <c r="T436" s="3"/>
      <c r="U436" s="3">
        <v>7.5</v>
      </c>
      <c r="V436" s="3"/>
      <c r="W436" s="3">
        <v>807</v>
      </c>
      <c r="X436" s="3"/>
      <c r="Y436" s="3"/>
      <c r="Z436" s="3"/>
      <c r="AA436" s="3"/>
      <c r="AB436" s="3"/>
      <c r="AC436" s="3"/>
      <c r="AD436" s="3">
        <v>28.5</v>
      </c>
      <c r="AE436" s="3"/>
      <c r="AF436" s="3"/>
      <c r="AG436" s="3"/>
      <c r="AH436" s="3">
        <v>13.5</v>
      </c>
      <c r="AI436" s="3"/>
      <c r="AJ436" s="3"/>
      <c r="AK436" s="3">
        <v>192</v>
      </c>
      <c r="AL436" s="3"/>
      <c r="AM436" s="3">
        <v>57</v>
      </c>
      <c r="AN436" s="3"/>
      <c r="AO436" s="3"/>
      <c r="AP436" s="3"/>
      <c r="AQ436" s="3">
        <v>33</v>
      </c>
      <c r="AR436" s="3"/>
      <c r="AS436" s="11">
        <f t="shared" si="68"/>
        <v>1589</v>
      </c>
      <c r="AT436" s="3">
        <v>1589</v>
      </c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7"/>
      <c r="BO436" s="7"/>
      <c r="BP436" s="7"/>
      <c r="BQ436" s="7"/>
    </row>
    <row r="437" spans="1:69" ht="18.75">
      <c r="A437" s="8">
        <v>11816</v>
      </c>
      <c r="B437" s="411" t="s">
        <v>6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>
        <v>182.72</v>
      </c>
      <c r="Y437" s="3"/>
      <c r="Z437" s="3"/>
      <c r="AA437" s="3"/>
      <c r="AB437" s="3"/>
      <c r="AC437" s="3"/>
      <c r="AD437" s="3"/>
      <c r="AE437" s="3"/>
      <c r="AF437" s="3"/>
      <c r="AG437" s="3">
        <v>11.42</v>
      </c>
      <c r="AH437" s="3"/>
      <c r="AI437" s="3"/>
      <c r="AJ437" s="3">
        <v>5.71</v>
      </c>
      <c r="AK437" s="3"/>
      <c r="AL437" s="3"/>
      <c r="AM437" s="3"/>
      <c r="AN437" s="3"/>
      <c r="AO437" s="3"/>
      <c r="AP437" s="3"/>
      <c r="AQ437" s="3"/>
      <c r="AR437" s="3"/>
      <c r="AS437" s="11">
        <f t="shared" si="68"/>
        <v>199.85</v>
      </c>
      <c r="AT437" s="3">
        <v>199.85</v>
      </c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7"/>
      <c r="BO437" s="7"/>
      <c r="BP437" s="7"/>
      <c r="BQ437" s="7"/>
    </row>
    <row r="438" spans="1:69" ht="18.75">
      <c r="A438" s="8">
        <v>11817</v>
      </c>
      <c r="B438" s="411" t="s">
        <v>7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11">
        <f t="shared" si="68"/>
        <v>0</v>
      </c>
      <c r="AT438" s="3">
        <v>0</v>
      </c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7"/>
      <c r="BO438" s="7"/>
      <c r="BP438" s="7"/>
      <c r="BQ438" s="7"/>
    </row>
    <row r="439" spans="1:69" ht="18.75">
      <c r="A439" s="8">
        <v>11818</v>
      </c>
      <c r="B439" s="411" t="s">
        <v>8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>
        <v>596.82000000000005</v>
      </c>
      <c r="AN439" s="3"/>
      <c r="AO439" s="3"/>
      <c r="AP439" s="3"/>
      <c r="AQ439" s="3"/>
      <c r="AR439" s="3"/>
      <c r="AS439" s="11">
        <f t="shared" si="68"/>
        <v>596.82000000000005</v>
      </c>
      <c r="AT439" s="3">
        <v>596.82000000000005</v>
      </c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7"/>
      <c r="BO439" s="7"/>
      <c r="BP439" s="7"/>
      <c r="BQ439" s="7"/>
    </row>
    <row r="440" spans="1:69" ht="18.75">
      <c r="A440" s="8">
        <v>11899</v>
      </c>
      <c r="B440" s="411" t="s">
        <v>9</v>
      </c>
      <c r="C440" s="3">
        <v>1.32</v>
      </c>
      <c r="D440" s="3"/>
      <c r="E440" s="3">
        <v>0.14000000000000001</v>
      </c>
      <c r="F440" s="3"/>
      <c r="G440" s="3">
        <v>0.36</v>
      </c>
      <c r="H440" s="3"/>
      <c r="I440" s="3">
        <v>0.83</v>
      </c>
      <c r="J440" s="3"/>
      <c r="K440" s="3">
        <v>0.11</v>
      </c>
      <c r="L440" s="3"/>
      <c r="M440" s="3">
        <v>0.55000000000000004</v>
      </c>
      <c r="N440" s="3"/>
      <c r="O440" s="3">
        <v>0.99</v>
      </c>
      <c r="P440" s="3"/>
      <c r="Q440" s="3">
        <v>0.11</v>
      </c>
      <c r="R440" s="3"/>
      <c r="S440" s="3">
        <v>1.82</v>
      </c>
      <c r="T440" s="3"/>
      <c r="U440" s="3">
        <v>0.47</v>
      </c>
      <c r="V440" s="3"/>
      <c r="W440" s="3">
        <v>0.91</v>
      </c>
      <c r="X440" s="3"/>
      <c r="Y440" s="3"/>
      <c r="Z440" s="3"/>
      <c r="AA440" s="3">
        <v>0.47</v>
      </c>
      <c r="AB440" s="3">
        <v>1.39</v>
      </c>
      <c r="AC440" s="3"/>
      <c r="AD440" s="3">
        <v>1.22</v>
      </c>
      <c r="AE440" s="3"/>
      <c r="AF440" s="3">
        <v>0.14000000000000001</v>
      </c>
      <c r="AG440" s="3"/>
      <c r="AH440" s="3">
        <v>0.55000000000000004</v>
      </c>
      <c r="AI440" s="3"/>
      <c r="AJ440" s="3"/>
      <c r="AK440" s="3">
        <v>0.72</v>
      </c>
      <c r="AL440" s="3"/>
      <c r="AM440" s="3">
        <v>1.57</v>
      </c>
      <c r="AN440" s="3"/>
      <c r="AO440" s="3">
        <v>0.33</v>
      </c>
      <c r="AP440" s="3"/>
      <c r="AQ440" s="3">
        <v>1.38</v>
      </c>
      <c r="AR440" s="3"/>
      <c r="AS440" s="11">
        <f t="shared" si="68"/>
        <v>15.380000000000003</v>
      </c>
      <c r="AT440" s="3">
        <v>15.38</v>
      </c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7"/>
      <c r="BO440" s="7"/>
      <c r="BP440" s="7"/>
      <c r="BQ440" s="7"/>
    </row>
    <row r="441" spans="1:69" ht="36.75">
      <c r="A441" s="8">
        <v>12105</v>
      </c>
      <c r="B441" s="412" t="s">
        <v>10</v>
      </c>
      <c r="C441" s="3">
        <v>131.80000000000001</v>
      </c>
      <c r="D441" s="3"/>
      <c r="E441" s="3">
        <v>218.94</v>
      </c>
      <c r="F441" s="3"/>
      <c r="G441" s="3">
        <v>167.52</v>
      </c>
      <c r="H441" s="3"/>
      <c r="I441" s="3">
        <v>153.58000000000001</v>
      </c>
      <c r="J441" s="3"/>
      <c r="K441" s="3">
        <v>136.08000000000001</v>
      </c>
      <c r="L441" s="3"/>
      <c r="M441" s="3">
        <v>168.58</v>
      </c>
      <c r="N441" s="3"/>
      <c r="O441" s="3">
        <v>174.29</v>
      </c>
      <c r="P441" s="3"/>
      <c r="Q441" s="3">
        <v>128.58000000000001</v>
      </c>
      <c r="R441" s="3"/>
      <c r="S441" s="3">
        <v>178.22</v>
      </c>
      <c r="T441" s="3"/>
      <c r="U441" s="3">
        <v>113.94</v>
      </c>
      <c r="V441" s="3"/>
      <c r="W441" s="3">
        <v>196.86</v>
      </c>
      <c r="X441" s="3"/>
      <c r="Y441" s="3"/>
      <c r="Z441" s="3"/>
      <c r="AA441" s="3">
        <v>175.72</v>
      </c>
      <c r="AB441" s="3">
        <v>116.8</v>
      </c>
      <c r="AC441" s="3"/>
      <c r="AD441" s="3">
        <v>136.08000000000001</v>
      </c>
      <c r="AE441" s="3"/>
      <c r="AF441" s="3">
        <v>167.15</v>
      </c>
      <c r="AG441" s="3"/>
      <c r="AH441" s="3">
        <v>261.8</v>
      </c>
      <c r="AI441" s="3"/>
      <c r="AJ441" s="3"/>
      <c r="AK441" s="3">
        <v>115.72</v>
      </c>
      <c r="AL441" s="3"/>
      <c r="AM441" s="3">
        <v>98.58</v>
      </c>
      <c r="AN441" s="3"/>
      <c r="AO441" s="3">
        <v>86.44</v>
      </c>
      <c r="AP441" s="3"/>
      <c r="AQ441" s="3">
        <v>145.36000000000001</v>
      </c>
      <c r="AR441" s="3"/>
      <c r="AS441" s="11">
        <f t="shared" si="68"/>
        <v>3072.0400000000004</v>
      </c>
      <c r="AT441" s="3">
        <v>3072.04</v>
      </c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7"/>
      <c r="BO441" s="7"/>
      <c r="BP441" s="7"/>
      <c r="BQ441" s="7"/>
    </row>
    <row r="442" spans="1:69" ht="36.75">
      <c r="A442" s="8">
        <v>12106</v>
      </c>
      <c r="B442" s="412" t="s">
        <v>11</v>
      </c>
      <c r="C442" s="3"/>
      <c r="D442" s="3"/>
      <c r="E442" s="3"/>
      <c r="F442" s="3"/>
      <c r="G442" s="3"/>
      <c r="H442" s="3"/>
      <c r="I442" s="3"/>
      <c r="J442" s="3"/>
      <c r="K442" s="3">
        <v>0</v>
      </c>
      <c r="L442" s="3"/>
      <c r="M442" s="3">
        <v>0.95</v>
      </c>
      <c r="N442" s="3"/>
      <c r="O442" s="3">
        <v>0.95</v>
      </c>
      <c r="P442" s="3"/>
      <c r="Q442" s="3">
        <v>0.95</v>
      </c>
      <c r="R442" s="3"/>
      <c r="S442" s="3"/>
      <c r="T442" s="3"/>
      <c r="U442" s="3"/>
      <c r="V442" s="3"/>
      <c r="W442" s="3"/>
      <c r="X442" s="3"/>
      <c r="Y442" s="3"/>
      <c r="Z442" s="3"/>
      <c r="AA442" s="3">
        <v>0.95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>
        <v>0.95</v>
      </c>
      <c r="AL442" s="3"/>
      <c r="AM442" s="3"/>
      <c r="AN442" s="3"/>
      <c r="AO442" s="3"/>
      <c r="AP442" s="3"/>
      <c r="AQ442" s="3"/>
      <c r="AR442" s="3"/>
      <c r="AS442" s="11">
        <f t="shared" si="68"/>
        <v>4.75</v>
      </c>
      <c r="AT442" s="3">
        <v>4.75</v>
      </c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7"/>
      <c r="BO442" s="7"/>
      <c r="BP442" s="7"/>
      <c r="BQ442" s="7"/>
    </row>
    <row r="443" spans="1:69" ht="18.75">
      <c r="A443" s="8">
        <v>12107</v>
      </c>
      <c r="B443" s="411" t="s">
        <v>12</v>
      </c>
      <c r="C443" s="3"/>
      <c r="D443" s="3"/>
      <c r="E443" s="3">
        <v>739</v>
      </c>
      <c r="F443" s="3"/>
      <c r="G443" s="3"/>
      <c r="H443" s="3"/>
      <c r="I443" s="3"/>
      <c r="J443" s="3"/>
      <c r="K443" s="3"/>
      <c r="L443" s="3"/>
      <c r="M443" s="3">
        <v>220.5</v>
      </c>
      <c r="N443" s="3"/>
      <c r="O443" s="3"/>
      <c r="P443" s="3"/>
      <c r="Q443" s="3">
        <v>638</v>
      </c>
      <c r="R443" s="3"/>
      <c r="S443" s="3"/>
      <c r="T443" s="3"/>
      <c r="U443" s="3">
        <v>196.5</v>
      </c>
      <c r="V443" s="3"/>
      <c r="W443" s="3">
        <v>1350</v>
      </c>
      <c r="X443" s="3"/>
      <c r="Y443" s="3"/>
      <c r="Z443" s="3"/>
      <c r="AA443" s="3"/>
      <c r="AB443" s="3"/>
      <c r="AC443" s="3"/>
      <c r="AD443" s="3">
        <v>96</v>
      </c>
      <c r="AE443" s="3"/>
      <c r="AF443" s="3"/>
      <c r="AG443" s="3"/>
      <c r="AH443" s="3">
        <v>83</v>
      </c>
      <c r="AI443" s="3"/>
      <c r="AJ443" s="3"/>
      <c r="AK443" s="3">
        <v>739</v>
      </c>
      <c r="AL443" s="3"/>
      <c r="AM443" s="3">
        <v>221.5</v>
      </c>
      <c r="AN443" s="3"/>
      <c r="AO443" s="3"/>
      <c r="AP443" s="3"/>
      <c r="AQ443" s="3">
        <v>109</v>
      </c>
      <c r="AR443" s="3"/>
      <c r="AS443" s="11">
        <f t="shared" si="68"/>
        <v>4392.5</v>
      </c>
      <c r="AT443" s="3">
        <v>4392.5</v>
      </c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7"/>
      <c r="BO443" s="7"/>
      <c r="BP443" s="7"/>
      <c r="BQ443" s="7"/>
    </row>
    <row r="444" spans="1:69" ht="18.75">
      <c r="A444" s="8">
        <v>12108</v>
      </c>
      <c r="B444" s="411" t="s">
        <v>13</v>
      </c>
      <c r="C444" s="3"/>
      <c r="D444" s="3">
        <v>387.27</v>
      </c>
      <c r="E444" s="3"/>
      <c r="F444" s="3">
        <v>5.03</v>
      </c>
      <c r="G444" s="3"/>
      <c r="H444" s="3">
        <v>23.57</v>
      </c>
      <c r="I444" s="3"/>
      <c r="J444" s="3">
        <v>102.03</v>
      </c>
      <c r="K444" s="3"/>
      <c r="L444" s="3">
        <v>41.5</v>
      </c>
      <c r="M444" s="3"/>
      <c r="N444" s="3">
        <v>59.32</v>
      </c>
      <c r="O444" s="3"/>
      <c r="P444" s="3">
        <v>88.7</v>
      </c>
      <c r="Q444" s="3"/>
      <c r="R444" s="3">
        <v>98.71</v>
      </c>
      <c r="S444" s="3"/>
      <c r="T444" s="3">
        <v>126.97</v>
      </c>
      <c r="U444" s="3"/>
      <c r="V444" s="3">
        <v>85.32</v>
      </c>
      <c r="W444" s="3"/>
      <c r="X444" s="3">
        <v>99.02</v>
      </c>
      <c r="Y444" s="3"/>
      <c r="Z444" s="3">
        <v>50.74</v>
      </c>
      <c r="AA444" s="3"/>
      <c r="AB444" s="3"/>
      <c r="AC444" s="3">
        <v>77.849999999999994</v>
      </c>
      <c r="AD444" s="3"/>
      <c r="AE444" s="3">
        <v>26.65</v>
      </c>
      <c r="AF444" s="3"/>
      <c r="AG444" s="3">
        <v>28.75</v>
      </c>
      <c r="AH444" s="3">
        <v>2.9</v>
      </c>
      <c r="AI444" s="3"/>
      <c r="AJ444" s="3">
        <v>52.92</v>
      </c>
      <c r="AK444" s="3"/>
      <c r="AL444" s="3">
        <v>52.66</v>
      </c>
      <c r="AM444" s="3"/>
      <c r="AN444" s="3">
        <v>14.85</v>
      </c>
      <c r="AO444" s="3"/>
      <c r="AP444" s="3">
        <v>22.76</v>
      </c>
      <c r="AQ444" s="3"/>
      <c r="AR444" s="3">
        <v>26.36</v>
      </c>
      <c r="AS444" s="11">
        <f t="shared" si="68"/>
        <v>1473.88</v>
      </c>
      <c r="AT444" s="3">
        <v>1473.88</v>
      </c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7"/>
      <c r="BO444" s="7"/>
      <c r="BP444" s="7"/>
      <c r="BQ444" s="7"/>
    </row>
    <row r="445" spans="1:69" ht="18.75">
      <c r="A445" s="8">
        <v>12109</v>
      </c>
      <c r="B445" s="411" t="s">
        <v>14</v>
      </c>
      <c r="C445" s="3"/>
      <c r="D445" s="3">
        <v>202.47</v>
      </c>
      <c r="E445" s="3"/>
      <c r="F445" s="3">
        <v>3.41</v>
      </c>
      <c r="G445" s="3"/>
      <c r="H445" s="3">
        <v>23.1</v>
      </c>
      <c r="I445" s="3"/>
      <c r="J445" s="3">
        <v>105.78</v>
      </c>
      <c r="K445" s="3"/>
      <c r="L445" s="3">
        <v>27.88</v>
      </c>
      <c r="M445" s="3"/>
      <c r="N445" s="3">
        <v>60.99</v>
      </c>
      <c r="O445" s="3"/>
      <c r="P445" s="3">
        <v>79.849999999999994</v>
      </c>
      <c r="Q445" s="3"/>
      <c r="R445" s="3">
        <v>98.95</v>
      </c>
      <c r="S445" s="3"/>
      <c r="T445" s="3">
        <v>139.12</v>
      </c>
      <c r="U445" s="3"/>
      <c r="V445" s="3">
        <v>83.54</v>
      </c>
      <c r="W445" s="3"/>
      <c r="X445" s="3">
        <v>88.69</v>
      </c>
      <c r="Y445" s="3"/>
      <c r="Z445" s="3">
        <v>45.21</v>
      </c>
      <c r="AA445" s="3"/>
      <c r="AB445" s="3"/>
      <c r="AC445" s="3">
        <v>69.650000000000006</v>
      </c>
      <c r="AD445" s="3"/>
      <c r="AE445" s="3">
        <v>25.2</v>
      </c>
      <c r="AF445" s="3"/>
      <c r="AG445" s="3">
        <v>27.82</v>
      </c>
      <c r="AH445" s="3">
        <v>7.55</v>
      </c>
      <c r="AI445" s="3"/>
      <c r="AJ445" s="3">
        <v>59.45</v>
      </c>
      <c r="AK445" s="3"/>
      <c r="AL445" s="3">
        <v>51.8</v>
      </c>
      <c r="AM445" s="3"/>
      <c r="AN445" s="3">
        <v>14.37</v>
      </c>
      <c r="AO445" s="3"/>
      <c r="AP445" s="3">
        <v>19.91</v>
      </c>
      <c r="AQ445" s="3"/>
      <c r="AR445" s="3">
        <v>27.21</v>
      </c>
      <c r="AS445" s="11">
        <f t="shared" si="68"/>
        <v>1261.95</v>
      </c>
      <c r="AT445" s="3">
        <v>1261.95</v>
      </c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7"/>
      <c r="BO445" s="7"/>
      <c r="BP445" s="7"/>
      <c r="BQ445" s="7"/>
    </row>
    <row r="446" spans="1:69" ht="18.75">
      <c r="A446" s="8">
        <v>12110</v>
      </c>
      <c r="B446" s="411" t="s">
        <v>15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11">
        <f t="shared" si="68"/>
        <v>0</v>
      </c>
      <c r="AT446" s="3">
        <v>0</v>
      </c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7"/>
      <c r="BO446" s="7"/>
      <c r="BP446" s="7"/>
      <c r="BQ446" s="7"/>
    </row>
    <row r="447" spans="1:69" ht="18.75">
      <c r="A447" s="8">
        <v>12111</v>
      </c>
      <c r="B447" s="411" t="s">
        <v>16</v>
      </c>
      <c r="C447" s="3"/>
      <c r="D447" s="3"/>
      <c r="E447" s="3">
        <v>22.45</v>
      </c>
      <c r="F447" s="3"/>
      <c r="G447" s="3">
        <v>34</v>
      </c>
      <c r="H447" s="3"/>
      <c r="I447" s="3">
        <v>56</v>
      </c>
      <c r="J447" s="3"/>
      <c r="K447" s="3">
        <v>42</v>
      </c>
      <c r="L447" s="3"/>
      <c r="M447" s="3">
        <v>14</v>
      </c>
      <c r="N447" s="3"/>
      <c r="O447" s="3"/>
      <c r="P447" s="3"/>
      <c r="Q447" s="3">
        <v>192</v>
      </c>
      <c r="R447" s="3"/>
      <c r="S447" s="3">
        <v>18</v>
      </c>
      <c r="T447" s="3"/>
      <c r="U447" s="3">
        <v>22</v>
      </c>
      <c r="V447" s="3"/>
      <c r="W447" s="3">
        <v>6</v>
      </c>
      <c r="X447" s="3"/>
      <c r="Y447" s="3"/>
      <c r="Z447" s="3"/>
      <c r="AA447" s="3">
        <v>149</v>
      </c>
      <c r="AB447" s="3">
        <v>20.5</v>
      </c>
      <c r="AC447" s="3"/>
      <c r="AD447" s="3"/>
      <c r="AE447" s="3"/>
      <c r="AF447" s="3">
        <v>10</v>
      </c>
      <c r="AG447" s="3"/>
      <c r="AH447" s="3"/>
      <c r="AI447" s="3"/>
      <c r="AJ447" s="3"/>
      <c r="AK447" s="3">
        <v>26</v>
      </c>
      <c r="AL447" s="3"/>
      <c r="AM447" s="3">
        <v>10</v>
      </c>
      <c r="AN447" s="3"/>
      <c r="AO447" s="3">
        <v>50</v>
      </c>
      <c r="AP447" s="3"/>
      <c r="AQ447" s="3">
        <v>44.35</v>
      </c>
      <c r="AR447" s="3"/>
      <c r="AS447" s="11">
        <f t="shared" si="68"/>
        <v>716.30000000000007</v>
      </c>
      <c r="AT447" s="3">
        <v>716.3</v>
      </c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7"/>
      <c r="BO447" s="7"/>
      <c r="BP447" s="7"/>
      <c r="BQ447" s="7"/>
    </row>
    <row r="448" spans="1:69" ht="18.75">
      <c r="A448" s="8">
        <v>12112</v>
      </c>
      <c r="B448" s="411" t="s">
        <v>17</v>
      </c>
      <c r="C448" s="3"/>
      <c r="D448" s="3"/>
      <c r="E448" s="3"/>
      <c r="F448" s="3"/>
      <c r="G448" s="3"/>
      <c r="H448" s="3"/>
      <c r="I448" s="3"/>
      <c r="J448" s="3">
        <v>5</v>
      </c>
      <c r="K448" s="3"/>
      <c r="L448" s="3"/>
      <c r="M448" s="3"/>
      <c r="N448" s="3">
        <v>2.5</v>
      </c>
      <c r="O448" s="3"/>
      <c r="P448" s="3"/>
      <c r="Q448" s="3"/>
      <c r="R448" s="3">
        <v>67.86</v>
      </c>
      <c r="S448" s="3"/>
      <c r="T448" s="3">
        <v>7.5</v>
      </c>
      <c r="U448" s="3"/>
      <c r="V448" s="3">
        <v>5</v>
      </c>
      <c r="W448" s="3"/>
      <c r="X448" s="3">
        <v>10</v>
      </c>
      <c r="Y448" s="3"/>
      <c r="Z448" s="3">
        <v>7.5</v>
      </c>
      <c r="AA448" s="3"/>
      <c r="AB448" s="3"/>
      <c r="AC448" s="3">
        <v>7.5</v>
      </c>
      <c r="AD448" s="3"/>
      <c r="AE448" s="3">
        <v>7.5</v>
      </c>
      <c r="AF448" s="3"/>
      <c r="AG448" s="3">
        <v>2.5</v>
      </c>
      <c r="AH448" s="3"/>
      <c r="AI448" s="3"/>
      <c r="AJ448" s="3">
        <v>2.5</v>
      </c>
      <c r="AK448" s="3"/>
      <c r="AL448" s="3">
        <v>7.5</v>
      </c>
      <c r="AM448" s="3"/>
      <c r="AN448" s="3">
        <v>2.5</v>
      </c>
      <c r="AO448" s="3"/>
      <c r="AP448" s="3">
        <v>2.5</v>
      </c>
      <c r="AQ448" s="3"/>
      <c r="AR448" s="3">
        <v>10</v>
      </c>
      <c r="AS448" s="11">
        <f t="shared" si="68"/>
        <v>147.86000000000001</v>
      </c>
      <c r="AT448" s="3">
        <v>147.86000000000001</v>
      </c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7"/>
      <c r="BO448" s="7"/>
      <c r="BP448" s="7"/>
      <c r="BQ448" s="7"/>
    </row>
    <row r="449" spans="1:69" ht="18.75">
      <c r="A449" s="8">
        <v>12113</v>
      </c>
      <c r="B449" s="411" t="s">
        <v>18</v>
      </c>
      <c r="C449" s="3"/>
      <c r="D449" s="3"/>
      <c r="E449" s="3">
        <v>251.5</v>
      </c>
      <c r="F449" s="3"/>
      <c r="G449" s="3"/>
      <c r="H449" s="3"/>
      <c r="I449" s="3"/>
      <c r="J449" s="3"/>
      <c r="K449" s="3"/>
      <c r="L449" s="3"/>
      <c r="M449" s="3">
        <v>86.5</v>
      </c>
      <c r="N449" s="3"/>
      <c r="O449" s="3"/>
      <c r="P449" s="3">
        <v>5</v>
      </c>
      <c r="Q449" s="3">
        <v>188</v>
      </c>
      <c r="R449" s="3"/>
      <c r="S449" s="3"/>
      <c r="T449" s="3">
        <v>15</v>
      </c>
      <c r="U449" s="3">
        <v>53</v>
      </c>
      <c r="V449" s="3"/>
      <c r="W449" s="3">
        <v>402</v>
      </c>
      <c r="X449" s="3">
        <v>10</v>
      </c>
      <c r="Y449" s="3"/>
      <c r="Z449" s="3"/>
      <c r="AA449" s="3"/>
      <c r="AB449" s="3"/>
      <c r="AC449" s="3"/>
      <c r="AD449" s="3">
        <v>38</v>
      </c>
      <c r="AE449" s="3">
        <v>5</v>
      </c>
      <c r="AF449" s="3"/>
      <c r="AG449" s="3"/>
      <c r="AH449" s="3">
        <v>39</v>
      </c>
      <c r="AI449" s="3"/>
      <c r="AJ449" s="3">
        <v>5</v>
      </c>
      <c r="AK449" s="3">
        <v>219</v>
      </c>
      <c r="AL449" s="3">
        <v>5</v>
      </c>
      <c r="AM449" s="3">
        <v>51</v>
      </c>
      <c r="AN449" s="3">
        <v>5</v>
      </c>
      <c r="AO449" s="3"/>
      <c r="AP449" s="3"/>
      <c r="AQ449" s="3">
        <v>26</v>
      </c>
      <c r="AR449" s="3"/>
      <c r="AS449" s="11">
        <f t="shared" si="68"/>
        <v>1404</v>
      </c>
      <c r="AT449" s="3">
        <v>1404</v>
      </c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7"/>
      <c r="BO449" s="7"/>
      <c r="BP449" s="7"/>
      <c r="BQ449" s="7"/>
    </row>
    <row r="450" spans="1:69" ht="18.75">
      <c r="A450" s="8">
        <v>12114</v>
      </c>
      <c r="B450" s="411" t="s">
        <v>19</v>
      </c>
      <c r="C450" s="3">
        <v>13.68</v>
      </c>
      <c r="D450" s="3">
        <v>43.92</v>
      </c>
      <c r="E450" s="3">
        <v>49.96</v>
      </c>
      <c r="F450" s="3">
        <v>3.98</v>
      </c>
      <c r="G450" s="3">
        <v>10.45</v>
      </c>
      <c r="H450" s="3">
        <v>5.82</v>
      </c>
      <c r="I450" s="3">
        <v>9.9600000000000009</v>
      </c>
      <c r="J450" s="3">
        <v>22.22</v>
      </c>
      <c r="K450" s="3">
        <v>9.57</v>
      </c>
      <c r="L450" s="3">
        <v>16.62</v>
      </c>
      <c r="M450" s="3">
        <v>26.11</v>
      </c>
      <c r="N450" s="3">
        <v>23.1</v>
      </c>
      <c r="O450" s="3">
        <v>20.170000000000002</v>
      </c>
      <c r="P450" s="3">
        <v>22.95</v>
      </c>
      <c r="Q450" s="3">
        <v>20.96</v>
      </c>
      <c r="R450" s="3">
        <v>92.98</v>
      </c>
      <c r="S450" s="3">
        <v>12.56</v>
      </c>
      <c r="T450" s="3">
        <v>57.4</v>
      </c>
      <c r="U450" s="3">
        <v>9.16</v>
      </c>
      <c r="V450" s="3">
        <v>53</v>
      </c>
      <c r="W450" s="3">
        <v>17.71</v>
      </c>
      <c r="X450" s="3">
        <v>25.5</v>
      </c>
      <c r="Y450" s="3"/>
      <c r="Z450" s="3">
        <v>17.73</v>
      </c>
      <c r="AA450" s="3">
        <v>17.09</v>
      </c>
      <c r="AB450" s="3">
        <v>8.33</v>
      </c>
      <c r="AC450" s="3">
        <v>11.86</v>
      </c>
      <c r="AD450" s="3">
        <v>8.0299999999999994</v>
      </c>
      <c r="AE450" s="3">
        <v>5.62</v>
      </c>
      <c r="AF450" s="3">
        <v>11.29</v>
      </c>
      <c r="AG450" s="3">
        <v>8.06</v>
      </c>
      <c r="AH450" s="3">
        <v>16.04</v>
      </c>
      <c r="AI450" s="3"/>
      <c r="AJ450" s="3">
        <v>26.26</v>
      </c>
      <c r="AK450" s="3">
        <v>7.45</v>
      </c>
      <c r="AL450" s="3">
        <v>17.53</v>
      </c>
      <c r="AM450" s="3">
        <v>39.409999999999997</v>
      </c>
      <c r="AN450" s="3">
        <v>32.56</v>
      </c>
      <c r="AO450" s="3">
        <v>6.06</v>
      </c>
      <c r="AP450" s="3">
        <v>13.35</v>
      </c>
      <c r="AQ450" s="3">
        <v>9.68</v>
      </c>
      <c r="AR450" s="3">
        <v>87.17</v>
      </c>
      <c r="AS450" s="11">
        <f t="shared" si="68"/>
        <v>911.29999999999984</v>
      </c>
      <c r="AT450" s="3">
        <v>911.3</v>
      </c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7"/>
      <c r="BO450" s="7"/>
      <c r="BP450" s="7"/>
      <c r="BQ450" s="7"/>
    </row>
    <row r="451" spans="1:69" ht="18.75">
      <c r="A451" s="8">
        <v>12115</v>
      </c>
      <c r="B451" s="411" t="s">
        <v>35</v>
      </c>
      <c r="C451" s="3"/>
      <c r="D451" s="3"/>
      <c r="E451" s="3">
        <v>221</v>
      </c>
      <c r="F451" s="3"/>
      <c r="G451" s="3">
        <v>387</v>
      </c>
      <c r="H451" s="3">
        <v>47.62</v>
      </c>
      <c r="I451" s="3">
        <v>96.75</v>
      </c>
      <c r="J451" s="3">
        <v>47.62</v>
      </c>
      <c r="K451" s="3"/>
      <c r="L451" s="3">
        <v>95.24</v>
      </c>
      <c r="M451" s="3">
        <v>83.25</v>
      </c>
      <c r="N451" s="3">
        <v>142.86000000000001</v>
      </c>
      <c r="O451" s="3">
        <v>253</v>
      </c>
      <c r="P451" s="3">
        <v>142.86000000000001</v>
      </c>
      <c r="Q451" s="3">
        <v>82.75</v>
      </c>
      <c r="R451" s="3">
        <v>285.72000000000003</v>
      </c>
      <c r="S451" s="3">
        <v>166.15</v>
      </c>
      <c r="T451" s="3">
        <v>380.96</v>
      </c>
      <c r="U451" s="3"/>
      <c r="V451" s="3">
        <v>714.3</v>
      </c>
      <c r="W451" s="3">
        <v>364</v>
      </c>
      <c r="X451" s="3">
        <v>47.62</v>
      </c>
      <c r="Y451" s="3"/>
      <c r="Z451" s="3">
        <v>190.48</v>
      </c>
      <c r="AA451" s="3">
        <v>85.25</v>
      </c>
      <c r="AB451" s="3">
        <v>80.25</v>
      </c>
      <c r="AC451" s="3">
        <v>47.62</v>
      </c>
      <c r="AD451" s="3">
        <v>93.75</v>
      </c>
      <c r="AE451" s="3"/>
      <c r="AF451" s="3"/>
      <c r="AG451" s="3"/>
      <c r="AH451" s="3"/>
      <c r="AI451" s="3"/>
      <c r="AJ451" s="3">
        <v>285.72000000000003</v>
      </c>
      <c r="AK451" s="3">
        <v>353</v>
      </c>
      <c r="AL451" s="3">
        <v>142.86000000000001</v>
      </c>
      <c r="AM451" s="3">
        <v>85.5</v>
      </c>
      <c r="AN451" s="3">
        <v>428.58</v>
      </c>
      <c r="AO451" s="3">
        <v>80.75</v>
      </c>
      <c r="AP451" s="3">
        <v>190.48</v>
      </c>
      <c r="AQ451" s="3">
        <v>70.75</v>
      </c>
      <c r="AR451" s="3">
        <v>142.86000000000001</v>
      </c>
      <c r="AS451" s="11">
        <f t="shared" si="68"/>
        <v>5836.5499999999984</v>
      </c>
      <c r="AT451" s="3">
        <v>5836.55</v>
      </c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7"/>
      <c r="BO451" s="7"/>
      <c r="BP451" s="7"/>
      <c r="BQ451" s="7"/>
    </row>
    <row r="452" spans="1:69" ht="18.75">
      <c r="A452" s="8">
        <v>12117</v>
      </c>
      <c r="B452" s="411" t="s">
        <v>20</v>
      </c>
      <c r="C452" s="3"/>
      <c r="D452" s="3">
        <v>255.15</v>
      </c>
      <c r="E452" s="3"/>
      <c r="F452" s="3">
        <v>2.36</v>
      </c>
      <c r="G452" s="3"/>
      <c r="H452" s="3">
        <v>7.2</v>
      </c>
      <c r="I452" s="3"/>
      <c r="J452" s="3">
        <v>36.24</v>
      </c>
      <c r="K452" s="3"/>
      <c r="L452" s="3">
        <v>25.01</v>
      </c>
      <c r="M452" s="3"/>
      <c r="N452" s="3">
        <v>17.98</v>
      </c>
      <c r="O452" s="3"/>
      <c r="P452" s="3">
        <v>34.26</v>
      </c>
      <c r="Q452" s="3"/>
      <c r="R452" s="3">
        <v>32.4</v>
      </c>
      <c r="S452" s="3"/>
      <c r="T452" s="3">
        <v>45.88</v>
      </c>
      <c r="U452" s="3"/>
      <c r="V452" s="3">
        <v>22.19</v>
      </c>
      <c r="W452" s="3"/>
      <c r="X452" s="3">
        <v>28.57</v>
      </c>
      <c r="Y452" s="3"/>
      <c r="Z452" s="3">
        <v>17.03</v>
      </c>
      <c r="AA452" s="3"/>
      <c r="AB452" s="3"/>
      <c r="AC452" s="3">
        <v>27.71</v>
      </c>
      <c r="AD452" s="3"/>
      <c r="AE452" s="3">
        <v>5.57</v>
      </c>
      <c r="AF452" s="3"/>
      <c r="AG452" s="3">
        <v>28.93</v>
      </c>
      <c r="AH452" s="3"/>
      <c r="AI452" s="3"/>
      <c r="AJ452" s="3">
        <v>14.86</v>
      </c>
      <c r="AK452" s="3"/>
      <c r="AL452" s="3">
        <v>16.36</v>
      </c>
      <c r="AM452" s="3"/>
      <c r="AN452" s="3">
        <v>4.95</v>
      </c>
      <c r="AO452" s="3"/>
      <c r="AP452" s="3">
        <v>5.0199999999999996</v>
      </c>
      <c r="AQ452" s="3"/>
      <c r="AR452" s="3">
        <v>14.28</v>
      </c>
      <c r="AS452" s="11">
        <f t="shared" si="68"/>
        <v>641.95000000000005</v>
      </c>
      <c r="AT452" s="3">
        <v>641.95000000000005</v>
      </c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7"/>
      <c r="BO452" s="7"/>
      <c r="BP452" s="7"/>
      <c r="BQ452" s="7"/>
    </row>
    <row r="453" spans="1:69" ht="18.75">
      <c r="A453" s="8">
        <v>12118</v>
      </c>
      <c r="B453" s="411" t="s">
        <v>21</v>
      </c>
      <c r="C453" s="3"/>
      <c r="D453" s="3"/>
      <c r="E453" s="3">
        <v>750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11">
        <f t="shared" si="68"/>
        <v>750</v>
      </c>
      <c r="AT453" s="3">
        <v>750</v>
      </c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7"/>
      <c r="BO453" s="7"/>
      <c r="BP453" s="7"/>
      <c r="BQ453" s="7"/>
    </row>
    <row r="454" spans="1:69" ht="18.75">
      <c r="A454" s="8">
        <v>12119</v>
      </c>
      <c r="B454" s="411" t="s">
        <v>64</v>
      </c>
      <c r="C454" s="3">
        <v>12</v>
      </c>
      <c r="D454" s="3"/>
      <c r="E454" s="3">
        <v>5</v>
      </c>
      <c r="F454" s="3"/>
      <c r="G454" s="3">
        <v>2</v>
      </c>
      <c r="H454" s="3"/>
      <c r="I454" s="3">
        <v>5</v>
      </c>
      <c r="J454" s="3"/>
      <c r="K454" s="3">
        <v>1</v>
      </c>
      <c r="L454" s="3"/>
      <c r="M454" s="3">
        <v>4</v>
      </c>
      <c r="N454" s="3"/>
      <c r="O454" s="3">
        <v>8</v>
      </c>
      <c r="P454" s="3"/>
      <c r="Q454" s="3">
        <v>1</v>
      </c>
      <c r="R454" s="3"/>
      <c r="S454" s="3">
        <v>14</v>
      </c>
      <c r="T454" s="3"/>
      <c r="U454" s="3">
        <v>3</v>
      </c>
      <c r="V454" s="3"/>
      <c r="W454" s="3">
        <v>7</v>
      </c>
      <c r="X454" s="3"/>
      <c r="Y454" s="3"/>
      <c r="Z454" s="3"/>
      <c r="AA454" s="3">
        <v>2</v>
      </c>
      <c r="AB454" s="3">
        <v>8</v>
      </c>
      <c r="AC454" s="3"/>
      <c r="AD454" s="3">
        <v>8</v>
      </c>
      <c r="AE454" s="3"/>
      <c r="AF454" s="3"/>
      <c r="AG454" s="3"/>
      <c r="AH454" s="3">
        <v>5</v>
      </c>
      <c r="AI454" s="3"/>
      <c r="AJ454" s="3"/>
      <c r="AK454" s="3">
        <v>3</v>
      </c>
      <c r="AL454" s="3"/>
      <c r="AM454" s="3">
        <v>13</v>
      </c>
      <c r="AN454" s="3"/>
      <c r="AO454" s="3">
        <v>3</v>
      </c>
      <c r="AP454" s="3"/>
      <c r="AQ454" s="3">
        <v>11.42</v>
      </c>
      <c r="AR454" s="3"/>
      <c r="AS454" s="11">
        <f t="shared" si="68"/>
        <v>115.42</v>
      </c>
      <c r="AT454" s="3">
        <v>115.42</v>
      </c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7"/>
      <c r="BO454" s="7"/>
      <c r="BP454" s="7"/>
      <c r="BQ454" s="7"/>
    </row>
    <row r="455" spans="1:69" ht="18.75">
      <c r="A455" s="8">
        <v>12123</v>
      </c>
      <c r="B455" s="411" t="s">
        <v>22</v>
      </c>
      <c r="C455" s="3">
        <v>72.099999999999994</v>
      </c>
      <c r="D455" s="3"/>
      <c r="E455" s="3"/>
      <c r="F455" s="3"/>
      <c r="G455" s="3">
        <v>86.75</v>
      </c>
      <c r="H455" s="3"/>
      <c r="I455" s="3">
        <v>72.599999999999994</v>
      </c>
      <c r="J455" s="3"/>
      <c r="K455" s="3">
        <v>61.65</v>
      </c>
      <c r="L455" s="3"/>
      <c r="M455" s="3">
        <v>72.400000000000006</v>
      </c>
      <c r="N455" s="3"/>
      <c r="O455" s="3">
        <v>204.95</v>
      </c>
      <c r="P455" s="3"/>
      <c r="Q455" s="3">
        <v>85.95</v>
      </c>
      <c r="R455" s="3"/>
      <c r="S455" s="3"/>
      <c r="T455" s="3"/>
      <c r="U455" s="3">
        <v>65.7</v>
      </c>
      <c r="V455" s="3"/>
      <c r="W455" s="3">
        <v>343.35</v>
      </c>
      <c r="X455" s="3"/>
      <c r="Y455" s="3"/>
      <c r="Z455" s="3"/>
      <c r="AA455" s="3">
        <v>97.9</v>
      </c>
      <c r="AB455" s="3">
        <v>75.55</v>
      </c>
      <c r="AC455" s="3"/>
      <c r="AD455" s="3">
        <v>77.3</v>
      </c>
      <c r="AE455" s="3"/>
      <c r="AF455" s="3">
        <v>67.7</v>
      </c>
      <c r="AG455" s="3"/>
      <c r="AH455" s="3">
        <v>258.25</v>
      </c>
      <c r="AI455" s="3"/>
      <c r="AJ455" s="3"/>
      <c r="AK455" s="3">
        <v>95.65</v>
      </c>
      <c r="AL455" s="3"/>
      <c r="AM455" s="3">
        <v>82.7</v>
      </c>
      <c r="AN455" s="3"/>
      <c r="AO455" s="3">
        <v>81.2</v>
      </c>
      <c r="AP455" s="3"/>
      <c r="AQ455" s="3"/>
      <c r="AR455" s="3"/>
      <c r="AS455" s="11">
        <f t="shared" si="68"/>
        <v>1901.7000000000005</v>
      </c>
      <c r="AT455" s="3">
        <v>1901.7</v>
      </c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7"/>
      <c r="BO455" s="7"/>
      <c r="BP455" s="7"/>
      <c r="BQ455" s="7"/>
    </row>
    <row r="456" spans="1:69" ht="18.75">
      <c r="A456" s="8">
        <v>12210</v>
      </c>
      <c r="B456" s="411" t="s">
        <v>23</v>
      </c>
      <c r="C456" s="3">
        <v>8.56</v>
      </c>
      <c r="D456" s="3"/>
      <c r="E456" s="3"/>
      <c r="F456" s="3"/>
      <c r="G456" s="3"/>
      <c r="H456" s="3"/>
      <c r="I456" s="3"/>
      <c r="J456" s="3"/>
      <c r="K456" s="3">
        <v>91.5</v>
      </c>
      <c r="L456" s="3"/>
      <c r="M456" s="3">
        <v>94.34</v>
      </c>
      <c r="N456" s="3"/>
      <c r="O456" s="3">
        <v>191.5</v>
      </c>
      <c r="P456" s="3"/>
      <c r="Q456" s="3">
        <v>79.14</v>
      </c>
      <c r="R456" s="3"/>
      <c r="S456" s="3">
        <v>8.58</v>
      </c>
      <c r="T456" s="3"/>
      <c r="U456" s="3">
        <v>25.74</v>
      </c>
      <c r="V456" s="3"/>
      <c r="W456" s="3">
        <v>57.76</v>
      </c>
      <c r="X456" s="3"/>
      <c r="Y456" s="3"/>
      <c r="Z456" s="3"/>
      <c r="AA456" s="3"/>
      <c r="AB456" s="3"/>
      <c r="AC456" s="3"/>
      <c r="AD456" s="3"/>
      <c r="AE456" s="3"/>
      <c r="AF456" s="3">
        <v>5</v>
      </c>
      <c r="AG456" s="3"/>
      <c r="AH456" s="3">
        <v>27.64</v>
      </c>
      <c r="AI456" s="3"/>
      <c r="AJ456" s="3"/>
      <c r="AK456" s="3"/>
      <c r="AL456" s="3"/>
      <c r="AM456" s="3">
        <v>663.38</v>
      </c>
      <c r="AN456" s="3"/>
      <c r="AO456" s="3"/>
      <c r="AP456" s="3"/>
      <c r="AQ456" s="3"/>
      <c r="AR456" s="3"/>
      <c r="AS456" s="11">
        <f t="shared" si="68"/>
        <v>1253.1399999999999</v>
      </c>
      <c r="AT456" s="3">
        <v>1253.1400000000001</v>
      </c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7"/>
      <c r="BO456" s="7"/>
      <c r="BP456" s="7"/>
      <c r="BQ456" s="7"/>
    </row>
    <row r="457" spans="1:69" ht="18.75">
      <c r="A457" s="8">
        <v>12211</v>
      </c>
      <c r="B457" s="411" t="s">
        <v>24</v>
      </c>
      <c r="C457" s="3">
        <v>5.04</v>
      </c>
      <c r="D457" s="3"/>
      <c r="E457" s="3"/>
      <c r="F457" s="3"/>
      <c r="G457" s="3">
        <v>0.84</v>
      </c>
      <c r="H457" s="3"/>
      <c r="I457" s="3">
        <v>2.1</v>
      </c>
      <c r="J457" s="3"/>
      <c r="K457" s="3">
        <v>0.42</v>
      </c>
      <c r="L457" s="3"/>
      <c r="M457" s="3">
        <v>1.68</v>
      </c>
      <c r="N457" s="3"/>
      <c r="O457" s="3">
        <v>3.36</v>
      </c>
      <c r="P457" s="3"/>
      <c r="Q457" s="3">
        <v>0.42</v>
      </c>
      <c r="R457" s="3"/>
      <c r="S457" s="3">
        <v>5.88</v>
      </c>
      <c r="T457" s="3"/>
      <c r="U457" s="3">
        <v>1.26</v>
      </c>
      <c r="V457" s="3"/>
      <c r="W457" s="3">
        <v>2.94</v>
      </c>
      <c r="X457" s="3"/>
      <c r="Y457" s="3"/>
      <c r="Z457" s="3"/>
      <c r="AA457" s="3">
        <v>0.84</v>
      </c>
      <c r="AB457" s="3">
        <v>3.36</v>
      </c>
      <c r="AC457" s="3"/>
      <c r="AD457" s="3">
        <v>3.36</v>
      </c>
      <c r="AE457" s="3"/>
      <c r="AF457" s="3"/>
      <c r="AG457" s="3"/>
      <c r="AH457" s="3">
        <v>2.1</v>
      </c>
      <c r="AI457" s="3"/>
      <c r="AJ457" s="3"/>
      <c r="AK457" s="3">
        <v>1.26</v>
      </c>
      <c r="AL457" s="3"/>
      <c r="AM457" s="3">
        <v>5.46</v>
      </c>
      <c r="AN457" s="3"/>
      <c r="AO457" s="3">
        <v>1.26</v>
      </c>
      <c r="AP457" s="3"/>
      <c r="AQ457" s="3">
        <v>4.2</v>
      </c>
      <c r="AR457" s="3"/>
      <c r="AS457" s="11">
        <f t="shared" si="68"/>
        <v>45.78</v>
      </c>
      <c r="AT457" s="3">
        <v>45.78</v>
      </c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7"/>
      <c r="BO457" s="7"/>
      <c r="BP457" s="7"/>
      <c r="BQ457" s="7"/>
    </row>
    <row r="458" spans="1:69" ht="18.75">
      <c r="A458" s="8">
        <v>14299</v>
      </c>
      <c r="B458" s="411" t="s">
        <v>25</v>
      </c>
      <c r="C458" s="3">
        <v>5.52</v>
      </c>
      <c r="D458" s="3"/>
      <c r="E458" s="3"/>
      <c r="F458" s="3"/>
      <c r="G458" s="3">
        <v>5.92</v>
      </c>
      <c r="H458" s="3"/>
      <c r="I458" s="3"/>
      <c r="J458" s="3"/>
      <c r="K458" s="3">
        <v>0.46</v>
      </c>
      <c r="L458" s="3"/>
      <c r="M458" s="3">
        <v>1.84</v>
      </c>
      <c r="N458" s="3"/>
      <c r="O458" s="3">
        <v>3.68</v>
      </c>
      <c r="P458" s="3"/>
      <c r="Q458" s="3">
        <v>0.46</v>
      </c>
      <c r="R458" s="3"/>
      <c r="S458" s="3">
        <v>16.440000000000001</v>
      </c>
      <c r="T458" s="3"/>
      <c r="U458" s="3">
        <v>9.3800000000000008</v>
      </c>
      <c r="V458" s="3"/>
      <c r="W458" s="3"/>
      <c r="X458" s="3"/>
      <c r="Y458" s="3"/>
      <c r="Z458" s="3"/>
      <c r="AA458" s="3">
        <v>5.92</v>
      </c>
      <c r="AB458" s="3">
        <v>20.81</v>
      </c>
      <c r="AC458" s="3"/>
      <c r="AD458" s="3">
        <v>15.1</v>
      </c>
      <c r="AE458" s="3"/>
      <c r="AF458" s="3"/>
      <c r="AG458" s="3"/>
      <c r="AH458" s="3">
        <v>7.98</v>
      </c>
      <c r="AI458" s="3"/>
      <c r="AJ458" s="3"/>
      <c r="AK458" s="3">
        <v>11.38</v>
      </c>
      <c r="AL458" s="3"/>
      <c r="AM458" s="3"/>
      <c r="AN458" s="3"/>
      <c r="AO458" s="3">
        <v>1.38</v>
      </c>
      <c r="AP458" s="3"/>
      <c r="AQ458" s="3">
        <v>14.6</v>
      </c>
      <c r="AR458" s="3"/>
      <c r="AS458" s="11">
        <f t="shared" si="68"/>
        <v>120.86999999999999</v>
      </c>
      <c r="AT458" s="3">
        <v>120.87</v>
      </c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7"/>
      <c r="BO458" s="7"/>
      <c r="BP458" s="7"/>
      <c r="BQ458" s="7"/>
    </row>
    <row r="459" spans="1:69" ht="36.75">
      <c r="A459" s="8">
        <v>14399</v>
      </c>
      <c r="B459" s="412" t="s">
        <v>36</v>
      </c>
      <c r="C459" s="3"/>
      <c r="D459" s="3"/>
      <c r="E459" s="3"/>
      <c r="F459" s="3"/>
      <c r="G459" s="3">
        <v>32.5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>
        <v>6.5</v>
      </c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11">
        <f t="shared" si="68"/>
        <v>39</v>
      </c>
      <c r="AT459" s="3">
        <v>39</v>
      </c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7"/>
      <c r="BO459" s="7"/>
      <c r="BP459" s="7"/>
      <c r="BQ459" s="7"/>
    </row>
    <row r="460" spans="1:69" ht="18.75">
      <c r="A460" s="8">
        <v>15402</v>
      </c>
      <c r="B460" s="411" t="s">
        <v>26</v>
      </c>
      <c r="C460" s="3"/>
      <c r="D460" s="3"/>
      <c r="E460" s="3"/>
      <c r="F460" s="3"/>
      <c r="G460" s="3"/>
      <c r="H460" s="3"/>
      <c r="I460" s="3"/>
      <c r="J460" s="3">
        <v>15.37</v>
      </c>
      <c r="K460" s="3"/>
      <c r="L460" s="3"/>
      <c r="M460" s="3"/>
      <c r="N460" s="3">
        <v>14.29</v>
      </c>
      <c r="O460" s="3"/>
      <c r="P460" s="3">
        <v>40</v>
      </c>
      <c r="Q460" s="3"/>
      <c r="R460" s="3">
        <v>14.29</v>
      </c>
      <c r="S460" s="3"/>
      <c r="T460" s="3">
        <v>20</v>
      </c>
      <c r="U460" s="3"/>
      <c r="V460" s="3"/>
      <c r="W460" s="3">
        <v>8.2200000000000006</v>
      </c>
      <c r="X460" s="3"/>
      <c r="Y460" s="3"/>
      <c r="Z460" s="3"/>
      <c r="AA460" s="3"/>
      <c r="AB460" s="3"/>
      <c r="AC460" s="3"/>
      <c r="AD460" s="3"/>
      <c r="AE460" s="3"/>
      <c r="AF460" s="3"/>
      <c r="AG460" s="3">
        <v>28.58</v>
      </c>
      <c r="AH460" s="3"/>
      <c r="AI460" s="3"/>
      <c r="AJ460" s="3"/>
      <c r="AK460" s="3"/>
      <c r="AL460" s="3">
        <v>14.29</v>
      </c>
      <c r="AM460" s="3"/>
      <c r="AN460" s="3">
        <v>95.24</v>
      </c>
      <c r="AO460" s="3"/>
      <c r="AP460" s="3"/>
      <c r="AQ460" s="3"/>
      <c r="AR460" s="3"/>
      <c r="AS460" s="11">
        <f t="shared" si="68"/>
        <v>250.27999999999997</v>
      </c>
      <c r="AT460" s="3">
        <v>250.28</v>
      </c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7"/>
      <c r="BO460" s="7"/>
      <c r="BP460" s="7"/>
      <c r="BQ460" s="7"/>
    </row>
    <row r="461" spans="1:69" ht="18.75">
      <c r="A461" s="8">
        <v>15499</v>
      </c>
      <c r="B461" s="411" t="s">
        <v>27</v>
      </c>
      <c r="C461" s="3"/>
      <c r="D461" s="3"/>
      <c r="E461" s="3"/>
      <c r="F461" s="3"/>
      <c r="G461" s="3"/>
      <c r="H461" s="3"/>
      <c r="I461" s="3"/>
      <c r="J461" s="3">
        <v>0</v>
      </c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11">
        <f t="shared" si="68"/>
        <v>0</v>
      </c>
      <c r="AT461" s="3">
        <v>0</v>
      </c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7"/>
      <c r="BO461" s="7"/>
      <c r="BP461" s="7"/>
      <c r="BQ461" s="7"/>
    </row>
    <row r="462" spans="1:69" ht="18.75">
      <c r="A462" s="8">
        <v>15301</v>
      </c>
      <c r="B462" s="411" t="s">
        <v>28</v>
      </c>
      <c r="C462" s="3"/>
      <c r="D462" s="3">
        <v>19.440000000000001</v>
      </c>
      <c r="E462" s="3"/>
      <c r="F462" s="3"/>
      <c r="G462" s="3"/>
      <c r="H462" s="3"/>
      <c r="I462" s="3"/>
      <c r="J462" s="3">
        <v>2.52</v>
      </c>
      <c r="K462" s="3"/>
      <c r="L462" s="3">
        <v>17.46</v>
      </c>
      <c r="M462" s="3"/>
      <c r="N462" s="3">
        <v>11.44</v>
      </c>
      <c r="O462" s="3"/>
      <c r="P462" s="3">
        <v>5.72</v>
      </c>
      <c r="Q462" s="3"/>
      <c r="R462" s="3">
        <v>27.22</v>
      </c>
      <c r="S462" s="3"/>
      <c r="T462" s="3">
        <v>8.58</v>
      </c>
      <c r="U462" s="3"/>
      <c r="V462" s="3">
        <v>45.23</v>
      </c>
      <c r="W462" s="3"/>
      <c r="X462" s="3">
        <v>8.6999999999999993</v>
      </c>
      <c r="Y462" s="3"/>
      <c r="Z462" s="3">
        <v>2.86</v>
      </c>
      <c r="AA462" s="3"/>
      <c r="AB462" s="3"/>
      <c r="AC462" s="3">
        <v>8.0299999999999994</v>
      </c>
      <c r="AD462" s="3"/>
      <c r="AE462" s="3"/>
      <c r="AF462" s="3"/>
      <c r="AG462" s="3">
        <v>6.04</v>
      </c>
      <c r="AH462" s="3"/>
      <c r="AI462" s="3"/>
      <c r="AJ462" s="3">
        <v>12.23</v>
      </c>
      <c r="AK462" s="3"/>
      <c r="AL462" s="3"/>
      <c r="AM462" s="3"/>
      <c r="AN462" s="3">
        <v>12.86</v>
      </c>
      <c r="AO462" s="3"/>
      <c r="AP462" s="3">
        <v>6.08</v>
      </c>
      <c r="AQ462" s="3"/>
      <c r="AR462" s="3">
        <v>60.24</v>
      </c>
      <c r="AS462" s="11">
        <f t="shared" si="68"/>
        <v>254.65</v>
      </c>
      <c r="AT462" s="3">
        <v>254.65</v>
      </c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7"/>
      <c r="BO462" s="7"/>
      <c r="BP462" s="7"/>
      <c r="BQ462" s="7"/>
    </row>
    <row r="463" spans="1:69" ht="18.75">
      <c r="A463" s="8">
        <v>15302</v>
      </c>
      <c r="B463" s="411" t="s">
        <v>29</v>
      </c>
      <c r="C463" s="3"/>
      <c r="D463" s="3">
        <v>1.91</v>
      </c>
      <c r="E463" s="3"/>
      <c r="F463" s="3"/>
      <c r="G463" s="3"/>
      <c r="H463" s="3"/>
      <c r="I463" s="3"/>
      <c r="J463" s="3"/>
      <c r="K463" s="3"/>
      <c r="L463" s="3">
        <v>2.91</v>
      </c>
      <c r="M463" s="3"/>
      <c r="N463" s="3">
        <v>0.38</v>
      </c>
      <c r="O463" s="3"/>
      <c r="P463" s="3">
        <v>0.17</v>
      </c>
      <c r="Q463" s="3"/>
      <c r="R463" s="3">
        <v>6.85</v>
      </c>
      <c r="S463" s="3"/>
      <c r="T463" s="3">
        <v>0.14000000000000001</v>
      </c>
      <c r="U463" s="3"/>
      <c r="V463" s="3">
        <v>15.48</v>
      </c>
      <c r="W463" s="3"/>
      <c r="X463" s="3">
        <v>0.53</v>
      </c>
      <c r="Y463" s="3"/>
      <c r="Z463" s="3">
        <v>1.1399999999999999</v>
      </c>
      <c r="AA463" s="3"/>
      <c r="AB463" s="3"/>
      <c r="AC463" s="3">
        <v>6.91</v>
      </c>
      <c r="AD463" s="3"/>
      <c r="AE463" s="3"/>
      <c r="AF463" s="3"/>
      <c r="AG463" s="3">
        <v>2.58</v>
      </c>
      <c r="AH463" s="3"/>
      <c r="AI463" s="3"/>
      <c r="AJ463" s="3">
        <v>0.18</v>
      </c>
      <c r="AK463" s="3"/>
      <c r="AL463" s="3"/>
      <c r="AM463" s="3"/>
      <c r="AN463" s="3">
        <v>1.04</v>
      </c>
      <c r="AO463" s="3"/>
      <c r="AP463" s="3">
        <v>3.29</v>
      </c>
      <c r="AQ463" s="3"/>
      <c r="AR463" s="3">
        <v>8.4600000000000009</v>
      </c>
      <c r="AS463" s="11">
        <f t="shared" si="68"/>
        <v>51.97</v>
      </c>
      <c r="AT463" s="3">
        <v>51.97</v>
      </c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7"/>
      <c r="BO463" s="7"/>
      <c r="BP463" s="7"/>
      <c r="BQ463" s="7"/>
    </row>
    <row r="464" spans="1:69" ht="18.75">
      <c r="A464" s="8">
        <v>15310</v>
      </c>
      <c r="B464" s="411" t="s">
        <v>30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11">
        <f t="shared" si="68"/>
        <v>0</v>
      </c>
      <c r="AT464" s="3">
        <v>0</v>
      </c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7"/>
      <c r="BO464" s="7"/>
      <c r="BP464" s="7"/>
      <c r="BQ464" s="7"/>
    </row>
    <row r="465" spans="1:69" ht="18.75">
      <c r="A465" s="8">
        <v>15312</v>
      </c>
      <c r="B465" s="411" t="s">
        <v>31</v>
      </c>
      <c r="C465" s="3">
        <v>11.42</v>
      </c>
      <c r="D465" s="3"/>
      <c r="E465" s="3">
        <v>5.71</v>
      </c>
      <c r="F465" s="3"/>
      <c r="G465" s="3">
        <v>5.71</v>
      </c>
      <c r="H465" s="3"/>
      <c r="I465" s="3">
        <v>8.57</v>
      </c>
      <c r="J465" s="3"/>
      <c r="K465" s="3">
        <v>5.71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>
        <v>5.71</v>
      </c>
      <c r="X465" s="3"/>
      <c r="Y465" s="3"/>
      <c r="Z465" s="3"/>
      <c r="AA465" s="3">
        <v>5.71</v>
      </c>
      <c r="AB465" s="3"/>
      <c r="AC465" s="3"/>
      <c r="AD465" s="3">
        <v>5.71</v>
      </c>
      <c r="AE465" s="3"/>
      <c r="AF465" s="3"/>
      <c r="AG465" s="3"/>
      <c r="AH465" s="3">
        <v>22.84</v>
      </c>
      <c r="AI465" s="3"/>
      <c r="AJ465" s="3"/>
      <c r="AK465" s="3">
        <v>11.42</v>
      </c>
      <c r="AL465" s="3"/>
      <c r="AM465" s="3"/>
      <c r="AN465" s="3"/>
      <c r="AO465" s="3">
        <v>11.42</v>
      </c>
      <c r="AP465" s="3"/>
      <c r="AQ465" s="3">
        <v>5.71</v>
      </c>
      <c r="AR465" s="3"/>
      <c r="AS465" s="11">
        <f t="shared" si="68"/>
        <v>105.64</v>
      </c>
      <c r="AT465" s="3">
        <v>105.64</v>
      </c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7"/>
      <c r="BO465" s="7"/>
      <c r="BP465" s="7"/>
      <c r="BQ465" s="7"/>
    </row>
    <row r="466" spans="1:69" ht="18.75">
      <c r="A466" s="8">
        <v>15314</v>
      </c>
      <c r="B466" s="411" t="s">
        <v>32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11">
        <f t="shared" si="68"/>
        <v>0</v>
      </c>
      <c r="AT466" s="3">
        <v>0</v>
      </c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7"/>
      <c r="BO466" s="7"/>
      <c r="BP466" s="7"/>
      <c r="BQ466" s="7"/>
    </row>
    <row r="467" spans="1:69" ht="18.75">
      <c r="A467" s="1">
        <v>16201</v>
      </c>
      <c r="B467" s="2" t="s">
        <v>49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>
        <v>33480.82</v>
      </c>
      <c r="AL467" s="3"/>
      <c r="AM467" s="3"/>
      <c r="AN467" s="3"/>
      <c r="AO467" s="3"/>
      <c r="AP467" s="3"/>
      <c r="AQ467" s="3"/>
      <c r="AR467" s="3"/>
      <c r="AS467" s="11">
        <f t="shared" si="68"/>
        <v>33480.82</v>
      </c>
      <c r="AT467" s="3">
        <v>33480.82</v>
      </c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7"/>
      <c r="BO467" s="7"/>
      <c r="BP467" s="7"/>
      <c r="BQ467" s="7"/>
    </row>
    <row r="468" spans="1:69" ht="18.75">
      <c r="A468" s="1">
        <v>22201</v>
      </c>
      <c r="B468" s="2" t="s">
        <v>51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>
        <v>100442.46</v>
      </c>
      <c r="AL468" s="3"/>
      <c r="AM468" s="3"/>
      <c r="AN468" s="3"/>
      <c r="AO468" s="3"/>
      <c r="AP468" s="3"/>
      <c r="AQ468" s="3"/>
      <c r="AR468" s="3"/>
      <c r="AS468" s="11">
        <f t="shared" si="68"/>
        <v>100442.46</v>
      </c>
      <c r="AT468" s="3">
        <v>100442.46</v>
      </c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7"/>
      <c r="BO468" s="7"/>
      <c r="BP468" s="7"/>
      <c r="BQ468" s="7"/>
    </row>
    <row r="469" spans="1:69" ht="18.75">
      <c r="A469" s="28">
        <v>15706</v>
      </c>
      <c r="B469" s="24" t="s">
        <v>67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>
        <v>145.27000000000001</v>
      </c>
      <c r="AR469" s="3"/>
      <c r="AS469" s="11">
        <f t="shared" si="68"/>
        <v>145.27000000000001</v>
      </c>
      <c r="AT469" s="3">
        <v>145.27000000000001</v>
      </c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7"/>
      <c r="BO469" s="7"/>
      <c r="BP469" s="7"/>
      <c r="BQ469" s="7"/>
    </row>
    <row r="470" spans="1:69" ht="18.75">
      <c r="A470" s="8">
        <v>15799</v>
      </c>
      <c r="B470" s="411" t="s">
        <v>33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11">
        <f t="shared" si="68"/>
        <v>0</v>
      </c>
      <c r="AT470" s="3">
        <v>0</v>
      </c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7"/>
      <c r="BO470" s="7"/>
      <c r="BP470" s="7"/>
      <c r="BQ470" s="7"/>
    </row>
    <row r="471" spans="1:69" ht="18.75">
      <c r="A471" s="8">
        <v>16405</v>
      </c>
      <c r="B471" s="411" t="s">
        <v>66</v>
      </c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>
        <v>903</v>
      </c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11">
        <f t="shared" si="68"/>
        <v>903</v>
      </c>
      <c r="AT471" s="3">
        <v>903</v>
      </c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7"/>
      <c r="BO471" s="7"/>
      <c r="BP471" s="7"/>
      <c r="BQ471" s="7"/>
    </row>
    <row r="472" spans="1:69" ht="36.75">
      <c r="A472" s="8"/>
      <c r="B472" s="412" t="s">
        <v>624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11">
        <f t="shared" si="68"/>
        <v>0</v>
      </c>
      <c r="AT472" s="3">
        <v>0</v>
      </c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7"/>
      <c r="BO472" s="7"/>
      <c r="BP472" s="7"/>
      <c r="BQ472" s="7"/>
    </row>
    <row r="473" spans="1:69" ht="54.75">
      <c r="A473" s="10">
        <v>16405</v>
      </c>
      <c r="B473" s="430" t="s">
        <v>54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11">
        <f t="shared" si="68"/>
        <v>0</v>
      </c>
      <c r="AT473" s="3">
        <v>0</v>
      </c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7"/>
      <c r="BO473" s="7"/>
      <c r="BP473" s="7"/>
      <c r="BQ473" s="7"/>
    </row>
    <row r="474" spans="1:69" ht="58.5">
      <c r="A474" s="8">
        <v>16405</v>
      </c>
      <c r="B474" s="25" t="s">
        <v>63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11">
        <f t="shared" si="68"/>
        <v>0</v>
      </c>
      <c r="AT474" s="3">
        <v>0</v>
      </c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7"/>
      <c r="BO474" s="7"/>
      <c r="BP474" s="7"/>
      <c r="BQ474" s="7"/>
    </row>
    <row r="475" spans="1:69" ht="72.75">
      <c r="A475" s="8">
        <v>22201</v>
      </c>
      <c r="B475" s="21" t="s">
        <v>55</v>
      </c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11">
        <f t="shared" si="68"/>
        <v>0</v>
      </c>
      <c r="AT475" s="3">
        <v>0</v>
      </c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7"/>
      <c r="BO475" s="7"/>
      <c r="BP475" s="7"/>
      <c r="BQ475" s="7"/>
    </row>
    <row r="476" spans="1:69" ht="72.75">
      <c r="A476" s="8">
        <v>22201</v>
      </c>
      <c r="B476" s="21" t="s">
        <v>61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11">
        <f t="shared" si="68"/>
        <v>0</v>
      </c>
      <c r="AT476" s="3">
        <v>0</v>
      </c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7"/>
      <c r="BO476" s="7"/>
      <c r="BP476" s="7"/>
      <c r="BQ476" s="7"/>
    </row>
    <row r="477" spans="1:69" ht="36.75">
      <c r="A477" s="8">
        <v>22551</v>
      </c>
      <c r="B477" s="412" t="s">
        <v>57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>
        <v>294.3</v>
      </c>
      <c r="O477" s="3"/>
      <c r="P477" s="3"/>
      <c r="Q477" s="3"/>
      <c r="R477" s="3">
        <v>36.19</v>
      </c>
      <c r="S477" s="3"/>
      <c r="T477" s="3"/>
      <c r="U477" s="3"/>
      <c r="V477" s="3"/>
      <c r="W477" s="3"/>
      <c r="X477" s="3">
        <v>34.909999999999997</v>
      </c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>
        <v>43.01</v>
      </c>
      <c r="AK477" s="3"/>
      <c r="AL477" s="3">
        <v>450.32</v>
      </c>
      <c r="AM477" s="3"/>
      <c r="AN477" s="3"/>
      <c r="AO477" s="3"/>
      <c r="AP477" s="3"/>
      <c r="AQ477" s="3">
        <v>334.9</v>
      </c>
      <c r="AR477" s="3"/>
      <c r="AS477" s="11">
        <f t="shared" si="68"/>
        <v>1193.6300000000001</v>
      </c>
      <c r="AT477" s="3">
        <v>1193.6300000000001</v>
      </c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7"/>
      <c r="BO477" s="7"/>
      <c r="BP477" s="7"/>
      <c r="BQ477" s="7"/>
    </row>
    <row r="478" spans="1:69" ht="18.75">
      <c r="A478" s="9"/>
      <c r="B478" s="413" t="s">
        <v>34</v>
      </c>
      <c r="C478" s="3">
        <f>SUM(C430:C477)</f>
        <v>372.15000000000003</v>
      </c>
      <c r="D478" s="3">
        <f t="shared" ref="D478:BM478" si="69">SUM(D430:D477)</f>
        <v>944.42</v>
      </c>
      <c r="E478" s="3">
        <f t="shared" si="69"/>
        <v>2476.6999999999998</v>
      </c>
      <c r="F478" s="3">
        <f t="shared" si="69"/>
        <v>83.44</v>
      </c>
      <c r="G478" s="3">
        <f t="shared" si="69"/>
        <v>733.05000000000007</v>
      </c>
      <c r="H478" s="3">
        <f t="shared" si="69"/>
        <v>122.14999999999999</v>
      </c>
      <c r="I478" s="3">
        <f t="shared" si="69"/>
        <v>417.69</v>
      </c>
      <c r="J478" s="3">
        <f t="shared" si="69"/>
        <v>504.14</v>
      </c>
      <c r="K478" s="3">
        <f t="shared" si="69"/>
        <v>348.5</v>
      </c>
      <c r="L478" s="3">
        <f t="shared" si="69"/>
        <v>377.23</v>
      </c>
      <c r="M478" s="3">
        <f t="shared" si="69"/>
        <v>1069.1399999999999</v>
      </c>
      <c r="N478" s="3">
        <f t="shared" si="69"/>
        <v>806.0100000000001</v>
      </c>
      <c r="O478" s="3">
        <f t="shared" si="69"/>
        <v>1784.99</v>
      </c>
      <c r="P478" s="3">
        <f t="shared" si="69"/>
        <v>492.50000000000006</v>
      </c>
      <c r="Q478" s="3">
        <f t="shared" si="69"/>
        <v>1584.8200000000004</v>
      </c>
      <c r="R478" s="3">
        <f t="shared" si="69"/>
        <v>2056.25</v>
      </c>
      <c r="S478" s="3">
        <f t="shared" si="69"/>
        <v>431.45</v>
      </c>
      <c r="T478" s="3">
        <f t="shared" si="69"/>
        <v>1208.9000000000001</v>
      </c>
      <c r="U478" s="3">
        <f t="shared" si="69"/>
        <v>507.65</v>
      </c>
      <c r="V478" s="3">
        <f t="shared" si="69"/>
        <v>1174.8900000000001</v>
      </c>
      <c r="W478" s="3">
        <f t="shared" si="69"/>
        <v>3653.77</v>
      </c>
      <c r="X478" s="3">
        <f t="shared" si="69"/>
        <v>637.81000000000006</v>
      </c>
      <c r="Y478" s="3">
        <f t="shared" si="69"/>
        <v>0</v>
      </c>
      <c r="Z478" s="3">
        <f t="shared" si="69"/>
        <v>373.24</v>
      </c>
      <c r="AA478" s="3">
        <f t="shared" si="69"/>
        <v>540.85</v>
      </c>
      <c r="AB478" s="3">
        <f t="shared" si="69"/>
        <v>334.99</v>
      </c>
      <c r="AC478" s="3">
        <f t="shared" si="69"/>
        <v>274.02</v>
      </c>
      <c r="AD478" s="3">
        <f t="shared" si="69"/>
        <v>511.05</v>
      </c>
      <c r="AE478" s="3">
        <f t="shared" si="69"/>
        <v>117.22</v>
      </c>
      <c r="AF478" s="3">
        <f t="shared" si="69"/>
        <v>294.95999999999998</v>
      </c>
      <c r="AG478" s="3">
        <f t="shared" si="69"/>
        <v>177.04000000000002</v>
      </c>
      <c r="AH478" s="3">
        <f t="shared" ref="AH478" si="70">SUM(AH430:AH477)</f>
        <v>748.15000000000009</v>
      </c>
      <c r="AI478" s="3">
        <f t="shared" si="69"/>
        <v>0</v>
      </c>
      <c r="AJ478" s="3">
        <f t="shared" si="69"/>
        <v>600.44000000000005</v>
      </c>
      <c r="AK478" s="3">
        <f t="shared" si="69"/>
        <v>135699.83000000002</v>
      </c>
      <c r="AL478" s="3">
        <f t="shared" si="69"/>
        <v>872.7</v>
      </c>
      <c r="AM478" s="3">
        <f t="shared" si="69"/>
        <v>1936.9000000000005</v>
      </c>
      <c r="AN478" s="3">
        <f t="shared" si="69"/>
        <v>697.11</v>
      </c>
      <c r="AO478" s="3">
        <f t="shared" si="69"/>
        <v>321.83999999999997</v>
      </c>
      <c r="AP478" s="3">
        <f t="shared" si="69"/>
        <v>304.47999999999996</v>
      </c>
      <c r="AQ478" s="3">
        <f t="shared" si="69"/>
        <v>971.33</v>
      </c>
      <c r="AR478" s="3">
        <f t="shared" si="69"/>
        <v>2062.9</v>
      </c>
      <c r="AS478" s="3">
        <f t="shared" si="69"/>
        <v>168626.69999999998</v>
      </c>
      <c r="AT478" s="3">
        <f t="shared" si="69"/>
        <v>168626.69999999998</v>
      </c>
      <c r="AU478" s="3">
        <f t="shared" si="69"/>
        <v>0</v>
      </c>
      <c r="AV478" s="3">
        <f t="shared" si="69"/>
        <v>0</v>
      </c>
      <c r="AW478" s="3">
        <f t="shared" si="69"/>
        <v>0</v>
      </c>
      <c r="AX478" s="3">
        <f t="shared" si="69"/>
        <v>0</v>
      </c>
      <c r="AY478" s="3">
        <f t="shared" si="69"/>
        <v>0</v>
      </c>
      <c r="AZ478" s="3">
        <f t="shared" si="69"/>
        <v>0</v>
      </c>
      <c r="BA478" s="3">
        <f t="shared" si="69"/>
        <v>0</v>
      </c>
      <c r="BB478" s="3">
        <f t="shared" si="69"/>
        <v>0</v>
      </c>
      <c r="BC478" s="3">
        <f t="shared" si="69"/>
        <v>0</v>
      </c>
      <c r="BD478" s="3">
        <f t="shared" si="69"/>
        <v>0</v>
      </c>
      <c r="BE478" s="3">
        <f t="shared" si="69"/>
        <v>0</v>
      </c>
      <c r="BF478" s="3">
        <f t="shared" si="69"/>
        <v>0</v>
      </c>
      <c r="BG478" s="3">
        <f t="shared" si="69"/>
        <v>0</v>
      </c>
      <c r="BH478" s="3">
        <f t="shared" si="69"/>
        <v>0</v>
      </c>
      <c r="BI478" s="3">
        <f t="shared" si="69"/>
        <v>0</v>
      </c>
      <c r="BJ478" s="3">
        <f t="shared" si="69"/>
        <v>0</v>
      </c>
      <c r="BK478" s="3">
        <f t="shared" si="69"/>
        <v>0</v>
      </c>
      <c r="BL478" s="3">
        <f t="shared" si="69"/>
        <v>0</v>
      </c>
      <c r="BM478" s="3">
        <f t="shared" si="69"/>
        <v>0</v>
      </c>
      <c r="BN478" s="7"/>
      <c r="BO478" s="7"/>
      <c r="BP478" s="7"/>
      <c r="BQ478" s="7"/>
    </row>
    <row r="479" spans="1:69" ht="18.75">
      <c r="C479" s="23">
        <f>+C478+D478</f>
        <v>1316.57</v>
      </c>
      <c r="E479" s="23">
        <f>+E478+F478</f>
        <v>2560.14</v>
      </c>
      <c r="G479" s="23">
        <f>+G478+H478</f>
        <v>855.2</v>
      </c>
      <c r="I479" s="23">
        <f>+I478+J478</f>
        <v>921.82999999999993</v>
      </c>
      <c r="K479" s="23">
        <f>+K478+L478</f>
        <v>725.73</v>
      </c>
      <c r="M479" s="23">
        <f>+M478+N478</f>
        <v>1875.15</v>
      </c>
      <c r="O479" s="23">
        <f>+O478+P478</f>
        <v>2277.4900000000002</v>
      </c>
      <c r="Q479" s="23">
        <f>+Q478+R478</f>
        <v>3641.0700000000006</v>
      </c>
      <c r="S479" s="23">
        <f>+S478+T478</f>
        <v>1640.3500000000001</v>
      </c>
      <c r="U479" s="23">
        <f>+U478+V478</f>
        <v>1682.54</v>
      </c>
      <c r="W479" s="23">
        <f>+W478+X478</f>
        <v>4291.58</v>
      </c>
      <c r="Z479" s="23">
        <f>+Z478+AA478</f>
        <v>914.09</v>
      </c>
      <c r="AB479" s="7">
        <f>+AB478+AC478</f>
        <v>609.01</v>
      </c>
      <c r="AC479" s="7"/>
      <c r="AD479" s="7">
        <f>+AD478+AE478</f>
        <v>628.27</v>
      </c>
      <c r="AE479" s="7"/>
      <c r="AF479" s="7">
        <f>+AF478+AG478</f>
        <v>472</v>
      </c>
      <c r="AG479" s="7"/>
      <c r="AH479" s="7">
        <f>+AH478+AJ478</f>
        <v>1348.5900000000001</v>
      </c>
      <c r="AI479" s="7"/>
      <c r="AJ479" s="7"/>
      <c r="AK479" s="7">
        <f>+AK478+AL478</f>
        <v>136572.53000000003</v>
      </c>
      <c r="AL479" s="7"/>
      <c r="AM479" s="7">
        <f>+AM478+AN478</f>
        <v>2634.0100000000007</v>
      </c>
      <c r="AN479" s="7"/>
      <c r="AO479" s="7">
        <f>+AO478+AP478</f>
        <v>626.31999999999994</v>
      </c>
      <c r="AP479" s="7"/>
      <c r="AQ479" s="7">
        <f>+AQ478+AR478</f>
        <v>3034.23</v>
      </c>
      <c r="AR479" s="7"/>
      <c r="AS479" s="7">
        <f>SUM(C479:AR479)</f>
        <v>168626.70000000004</v>
      </c>
      <c r="AT479" s="7">
        <f>+AS479-AT478</f>
        <v>0</v>
      </c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</row>
    <row r="488" spans="1:50">
      <c r="C488" s="643" t="s">
        <v>634</v>
      </c>
      <c r="D488" s="643"/>
      <c r="E488" s="643"/>
      <c r="F488" s="643"/>
      <c r="G488" s="643"/>
      <c r="H488" s="643"/>
      <c r="I488" s="643"/>
      <c r="J488" s="643"/>
      <c r="K488" s="643"/>
      <c r="L488" s="643"/>
      <c r="M488" s="643"/>
      <c r="N488" s="643"/>
      <c r="O488" s="643"/>
      <c r="P488" s="643"/>
      <c r="Q488" s="643"/>
      <c r="R488" s="643"/>
      <c r="S488" s="643"/>
      <c r="T488" s="643"/>
      <c r="U488" s="643"/>
      <c r="V488" s="643"/>
      <c r="W488" s="643"/>
      <c r="X488" s="643"/>
      <c r="Y488" s="643"/>
      <c r="Z488" s="643"/>
      <c r="AA488" s="643"/>
      <c r="AB488" s="643"/>
      <c r="AC488" s="643"/>
      <c r="AD488" s="643"/>
      <c r="AE488" s="643"/>
    </row>
    <row r="489" spans="1:50" ht="21">
      <c r="A489" s="18" t="s">
        <v>59</v>
      </c>
      <c r="B489" s="409" t="s">
        <v>60</v>
      </c>
      <c r="C489" s="4">
        <v>2</v>
      </c>
      <c r="D489" s="4">
        <v>2</v>
      </c>
      <c r="E489" s="4">
        <v>3</v>
      </c>
      <c r="F489" s="4">
        <v>3</v>
      </c>
      <c r="G489" s="4">
        <v>4</v>
      </c>
      <c r="H489" s="4">
        <v>4</v>
      </c>
      <c r="I489" s="4">
        <v>5</v>
      </c>
      <c r="J489" s="4">
        <v>5</v>
      </c>
      <c r="K489" s="4">
        <v>6</v>
      </c>
      <c r="L489" s="4">
        <v>6</v>
      </c>
      <c r="M489" s="4">
        <v>9</v>
      </c>
      <c r="N489" s="4">
        <v>9</v>
      </c>
      <c r="O489" s="4">
        <v>10</v>
      </c>
      <c r="P489" s="4">
        <v>10</v>
      </c>
      <c r="Q489" s="4">
        <v>11</v>
      </c>
      <c r="R489" s="4">
        <v>11</v>
      </c>
      <c r="S489" s="4">
        <v>12</v>
      </c>
      <c r="T489" s="4">
        <v>12</v>
      </c>
      <c r="U489" s="4">
        <v>13</v>
      </c>
      <c r="V489" s="4">
        <v>13</v>
      </c>
      <c r="W489" s="4">
        <v>14</v>
      </c>
      <c r="X489" s="4">
        <v>14</v>
      </c>
      <c r="Y489" s="4"/>
      <c r="Z489" s="4">
        <v>17</v>
      </c>
      <c r="AA489" s="4">
        <v>17</v>
      </c>
      <c r="AB489" s="4">
        <v>18</v>
      </c>
      <c r="AC489" s="4">
        <v>18</v>
      </c>
      <c r="AD489" s="4">
        <v>19</v>
      </c>
      <c r="AE489" s="4">
        <v>19</v>
      </c>
      <c r="AF489" s="4">
        <v>20</v>
      </c>
      <c r="AG489" s="4">
        <v>20</v>
      </c>
      <c r="AH489" s="4">
        <v>23</v>
      </c>
      <c r="AI489" s="4"/>
      <c r="AJ489" s="4">
        <v>23</v>
      </c>
      <c r="AK489" s="4">
        <v>24</v>
      </c>
      <c r="AL489" s="4">
        <v>24</v>
      </c>
      <c r="AM489" s="4">
        <v>25</v>
      </c>
      <c r="AN489" s="4">
        <v>25</v>
      </c>
      <c r="AO489" s="4">
        <v>26</v>
      </c>
      <c r="AP489" s="4">
        <v>26</v>
      </c>
      <c r="AQ489" s="4">
        <v>27</v>
      </c>
      <c r="AR489" s="4">
        <v>27</v>
      </c>
      <c r="AS489" s="4">
        <v>30</v>
      </c>
      <c r="AT489" s="4">
        <v>30</v>
      </c>
      <c r="AU489" s="4">
        <v>31</v>
      </c>
      <c r="AV489" s="4">
        <v>31</v>
      </c>
      <c r="AW489" s="4" t="s">
        <v>62</v>
      </c>
      <c r="AX489" s="4"/>
    </row>
    <row r="490" spans="1:50" ht="18.75">
      <c r="A490" s="10">
        <v>11801</v>
      </c>
      <c r="B490" s="410" t="s">
        <v>0</v>
      </c>
      <c r="C490" s="3"/>
      <c r="D490" s="3">
        <v>2.2799999999999998</v>
      </c>
      <c r="E490" s="3"/>
      <c r="F490" s="3">
        <v>5.71</v>
      </c>
      <c r="G490" s="3"/>
      <c r="H490" s="3"/>
      <c r="I490" s="3"/>
      <c r="J490" s="3">
        <v>41.66</v>
      </c>
      <c r="K490" s="3"/>
      <c r="L490" s="3">
        <v>65.08</v>
      </c>
      <c r="M490" s="3"/>
      <c r="N490" s="3">
        <v>76.489999999999995</v>
      </c>
      <c r="O490" s="3"/>
      <c r="P490" s="3">
        <v>88.81</v>
      </c>
      <c r="Q490" s="3"/>
      <c r="R490" s="3">
        <v>78.78</v>
      </c>
      <c r="S490" s="3"/>
      <c r="T490" s="3">
        <v>7.42</v>
      </c>
      <c r="U490" s="3"/>
      <c r="V490" s="3">
        <v>12.26</v>
      </c>
      <c r="W490" s="3"/>
      <c r="X490" s="3">
        <v>40.06</v>
      </c>
      <c r="Y490" s="3"/>
      <c r="Z490" s="3"/>
      <c r="AA490" s="3">
        <v>89.14</v>
      </c>
      <c r="AB490" s="3"/>
      <c r="AC490" s="3">
        <v>4.5599999999999996</v>
      </c>
      <c r="AD490" s="3"/>
      <c r="AE490" s="3">
        <v>2.85</v>
      </c>
      <c r="AF490" s="3"/>
      <c r="AG490" s="3"/>
      <c r="AH490" s="3"/>
      <c r="AI490" s="3"/>
      <c r="AJ490" s="3">
        <v>12.65</v>
      </c>
      <c r="AK490" s="3"/>
      <c r="AL490" s="3">
        <v>1.71</v>
      </c>
      <c r="AM490" s="3"/>
      <c r="AN490" s="3">
        <v>39.97</v>
      </c>
      <c r="AO490" s="3"/>
      <c r="AP490" s="3">
        <v>76.510000000000005</v>
      </c>
      <c r="AQ490" s="3"/>
      <c r="AR490" s="3">
        <v>1.71</v>
      </c>
      <c r="AS490" s="3"/>
      <c r="AT490" s="3">
        <v>30.64</v>
      </c>
      <c r="AU490" s="3"/>
      <c r="AV490" s="3">
        <v>12.54</v>
      </c>
      <c r="AW490" s="3">
        <f t="shared" ref="AW490:AW537" si="71">SUM(C490:AV490)</f>
        <v>690.82999999999993</v>
      </c>
      <c r="AX490" s="3"/>
    </row>
    <row r="491" spans="1:50" ht="18.75">
      <c r="A491" s="8">
        <v>11802</v>
      </c>
      <c r="B491" s="411" t="s">
        <v>1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>
        <v>3.43</v>
      </c>
      <c r="O491" s="3"/>
      <c r="P491" s="3">
        <v>5.71</v>
      </c>
      <c r="Q491" s="3"/>
      <c r="R491" s="3">
        <v>3.43</v>
      </c>
      <c r="S491" s="3"/>
      <c r="T491" s="3">
        <v>3.43</v>
      </c>
      <c r="U491" s="3"/>
      <c r="V491" s="3"/>
      <c r="W491" s="3"/>
      <c r="X491" s="3"/>
      <c r="Y491" s="3"/>
      <c r="Z491" s="3"/>
      <c r="AA491" s="3">
        <v>1.1399999999999999</v>
      </c>
      <c r="AB491" s="3"/>
      <c r="AC491" s="3"/>
      <c r="AD491" s="3"/>
      <c r="AE491" s="3"/>
      <c r="AF491" s="3"/>
      <c r="AG491" s="3"/>
      <c r="AH491" s="3"/>
      <c r="AI491" s="3"/>
      <c r="AJ491" s="3">
        <v>1.1399999999999999</v>
      </c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>
        <f t="shared" si="71"/>
        <v>18.28</v>
      </c>
      <c r="AX491" s="3"/>
    </row>
    <row r="492" spans="1:50" ht="18.75">
      <c r="A492" s="8">
        <v>11803</v>
      </c>
      <c r="B492" s="411" t="s">
        <v>2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>
        <v>1185.19</v>
      </c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>
        <f t="shared" si="71"/>
        <v>1185.19</v>
      </c>
      <c r="AX492" s="3"/>
    </row>
    <row r="493" spans="1:50" ht="18.75">
      <c r="A493" s="8">
        <v>11804</v>
      </c>
      <c r="B493" s="411" t="s">
        <v>3</v>
      </c>
      <c r="C493" s="3"/>
      <c r="D493" s="3"/>
      <c r="E493" s="3"/>
      <c r="F493" s="3"/>
      <c r="G493" s="3"/>
      <c r="H493" s="3"/>
      <c r="I493" s="3"/>
      <c r="J493" s="3"/>
      <c r="K493" s="3">
        <v>276.31</v>
      </c>
      <c r="L493" s="3">
        <v>38.03</v>
      </c>
      <c r="M493" s="3"/>
      <c r="N493" s="3">
        <v>13.7</v>
      </c>
      <c r="O493" s="3"/>
      <c r="P493" s="3">
        <v>5.71</v>
      </c>
      <c r="Q493" s="3"/>
      <c r="R493" s="3">
        <v>89.56</v>
      </c>
      <c r="S493" s="3"/>
      <c r="T493" s="3">
        <v>71.23</v>
      </c>
      <c r="U493" s="3">
        <v>152.57</v>
      </c>
      <c r="V493" s="3"/>
      <c r="W493" s="3"/>
      <c r="X493" s="3">
        <v>291.04000000000002</v>
      </c>
      <c r="Y493" s="3"/>
      <c r="Z493" s="3"/>
      <c r="AA493" s="3">
        <v>17.13</v>
      </c>
      <c r="AB493" s="3"/>
      <c r="AC493" s="3"/>
      <c r="AD493" s="3"/>
      <c r="AE493" s="3">
        <v>5.71</v>
      </c>
      <c r="AF493" s="3"/>
      <c r="AG493" s="3">
        <v>25.71</v>
      </c>
      <c r="AH493" s="3">
        <v>35.67</v>
      </c>
      <c r="AI493" s="3"/>
      <c r="AJ493" s="3">
        <v>78.88</v>
      </c>
      <c r="AK493" s="3"/>
      <c r="AL493" s="3">
        <v>5.71</v>
      </c>
      <c r="AM493" s="3"/>
      <c r="AN493" s="3"/>
      <c r="AO493" s="3"/>
      <c r="AP493" s="3">
        <v>5.71</v>
      </c>
      <c r="AQ493" s="3">
        <v>40.75</v>
      </c>
      <c r="AR493" s="3"/>
      <c r="AS493" s="3"/>
      <c r="AT493" s="3">
        <v>5.71</v>
      </c>
      <c r="AU493" s="3"/>
      <c r="AV493" s="3">
        <v>56.42</v>
      </c>
      <c r="AW493" s="3">
        <f t="shared" si="71"/>
        <v>1215.5500000000002</v>
      </c>
      <c r="AX493" s="3"/>
    </row>
    <row r="494" spans="1:50" ht="18.75">
      <c r="A494" s="8">
        <v>11806</v>
      </c>
      <c r="B494" s="411" t="s">
        <v>4</v>
      </c>
      <c r="C494" s="3"/>
      <c r="D494" s="3"/>
      <c r="E494" s="3"/>
      <c r="F494" s="3"/>
      <c r="G494" s="3"/>
      <c r="H494" s="3"/>
      <c r="I494" s="3"/>
      <c r="J494" s="3"/>
      <c r="K494" s="3"/>
      <c r="L494" s="3">
        <v>5.71</v>
      </c>
      <c r="M494" s="3"/>
      <c r="N494" s="3">
        <v>11.42</v>
      </c>
      <c r="O494" s="3"/>
      <c r="P494" s="3"/>
      <c r="Q494" s="3"/>
      <c r="R494" s="3"/>
      <c r="S494" s="3"/>
      <c r="T494" s="3">
        <v>26.27</v>
      </c>
      <c r="U494" s="3"/>
      <c r="V494" s="3">
        <v>3.43</v>
      </c>
      <c r="W494" s="3"/>
      <c r="X494" s="3">
        <v>9.14</v>
      </c>
      <c r="Y494" s="3"/>
      <c r="Z494" s="3"/>
      <c r="AA494" s="3">
        <v>6.86</v>
      </c>
      <c r="AB494" s="3"/>
      <c r="AC494" s="3"/>
      <c r="AD494" s="3"/>
      <c r="AE494" s="3"/>
      <c r="AF494" s="3"/>
      <c r="AG494" s="3">
        <v>5.71</v>
      </c>
      <c r="AH494" s="3"/>
      <c r="AI494" s="3"/>
      <c r="AJ494" s="3">
        <v>1.71</v>
      </c>
      <c r="AK494" s="3"/>
      <c r="AL494" s="3"/>
      <c r="AM494" s="3"/>
      <c r="AN494" s="3"/>
      <c r="AO494" s="3"/>
      <c r="AP494" s="3">
        <v>5.71</v>
      </c>
      <c r="AQ494" s="3"/>
      <c r="AR494" s="3">
        <v>1.71</v>
      </c>
      <c r="AS494" s="3"/>
      <c r="AT494" s="3"/>
      <c r="AU494" s="3"/>
      <c r="AV494" s="3">
        <v>5.71</v>
      </c>
      <c r="AW494" s="3">
        <f t="shared" si="71"/>
        <v>83.379999999999967</v>
      </c>
      <c r="AX494" s="3"/>
    </row>
    <row r="495" spans="1:50" ht="18.75">
      <c r="A495" s="8">
        <v>11810</v>
      </c>
      <c r="B495" s="411" t="s">
        <v>630</v>
      </c>
      <c r="C495" s="3"/>
      <c r="D495" s="3">
        <v>12.57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>
        <v>3.43</v>
      </c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>
        <f t="shared" si="71"/>
        <v>16</v>
      </c>
      <c r="AX495" s="3"/>
    </row>
    <row r="496" spans="1:50" ht="18.75">
      <c r="A496" s="8">
        <v>11815</v>
      </c>
      <c r="B496" s="411" t="s">
        <v>5</v>
      </c>
      <c r="C496" s="3">
        <v>165</v>
      </c>
      <c r="D496" s="3"/>
      <c r="E496" s="3">
        <v>6</v>
      </c>
      <c r="F496" s="3"/>
      <c r="G496" s="3"/>
      <c r="H496" s="3"/>
      <c r="I496" s="3"/>
      <c r="J496" s="3"/>
      <c r="K496" s="3">
        <v>39</v>
      </c>
      <c r="L496" s="3"/>
      <c r="M496" s="3">
        <v>169.5</v>
      </c>
      <c r="N496" s="3"/>
      <c r="O496" s="3"/>
      <c r="P496" s="3"/>
      <c r="Q496" s="3"/>
      <c r="R496" s="3"/>
      <c r="S496" s="3"/>
      <c r="T496" s="3"/>
      <c r="U496" s="3"/>
      <c r="V496" s="3"/>
      <c r="W496" s="3">
        <v>389</v>
      </c>
      <c r="X496" s="3"/>
      <c r="Y496" s="3"/>
      <c r="Z496" s="3"/>
      <c r="AA496" s="3"/>
      <c r="AB496" s="3"/>
      <c r="AC496" s="3"/>
      <c r="AD496" s="3">
        <v>172.5</v>
      </c>
      <c r="AE496" s="3"/>
      <c r="AF496" s="3"/>
      <c r="AG496" s="3"/>
      <c r="AH496" s="3">
        <v>96</v>
      </c>
      <c r="AI496" s="3"/>
      <c r="AJ496" s="3"/>
      <c r="AK496" s="3"/>
      <c r="AL496" s="3"/>
      <c r="AM496" s="3"/>
      <c r="AN496" s="3"/>
      <c r="AO496" s="3">
        <v>106.5</v>
      </c>
      <c r="AP496" s="3"/>
      <c r="AQ496" s="3"/>
      <c r="AR496" s="3"/>
      <c r="AS496" s="3">
        <v>130.5</v>
      </c>
      <c r="AT496" s="3"/>
      <c r="AU496" s="3"/>
      <c r="AV496" s="3"/>
      <c r="AW496" s="3">
        <f t="shared" si="71"/>
        <v>1274</v>
      </c>
      <c r="AX496" s="3"/>
    </row>
    <row r="497" spans="1:50" ht="18.75">
      <c r="A497" s="8">
        <v>11816</v>
      </c>
      <c r="B497" s="411" t="s">
        <v>6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>
        <v>11.42</v>
      </c>
      <c r="S497" s="3"/>
      <c r="T497" s="3"/>
      <c r="U497" s="3"/>
      <c r="V497" s="3"/>
      <c r="W497" s="3"/>
      <c r="X497" s="3">
        <v>182.72</v>
      </c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>
        <f t="shared" si="71"/>
        <v>194.14</v>
      </c>
      <c r="AX497" s="3"/>
    </row>
    <row r="498" spans="1:50" ht="18.75">
      <c r="A498" s="8">
        <v>11817</v>
      </c>
      <c r="B498" s="411" t="s">
        <v>7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>
        <f t="shared" si="71"/>
        <v>0</v>
      </c>
      <c r="AX498" s="3"/>
    </row>
    <row r="499" spans="1:50" ht="18.75">
      <c r="A499" s="8">
        <v>11818</v>
      </c>
      <c r="B499" s="411" t="s">
        <v>8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>
        <v>30.87</v>
      </c>
      <c r="AP499" s="3"/>
      <c r="AQ499" s="3"/>
      <c r="AR499" s="3"/>
      <c r="AS499" s="3"/>
      <c r="AT499" s="3"/>
      <c r="AU499" s="3"/>
      <c r="AV499" s="3"/>
      <c r="AW499" s="3">
        <f t="shared" si="71"/>
        <v>30.87</v>
      </c>
      <c r="AX499" s="3"/>
    </row>
    <row r="500" spans="1:50" ht="18.75">
      <c r="A500" s="8">
        <v>11899</v>
      </c>
      <c r="B500" s="411" t="s">
        <v>9</v>
      </c>
      <c r="C500" s="3">
        <v>0.61</v>
      </c>
      <c r="D500" s="3"/>
      <c r="E500" s="3">
        <v>1.6</v>
      </c>
      <c r="F500" s="3"/>
      <c r="G500" s="3">
        <v>0.77</v>
      </c>
      <c r="H500" s="3"/>
      <c r="I500" s="3">
        <v>0.36</v>
      </c>
      <c r="J500" s="3"/>
      <c r="K500" s="3">
        <v>0.33</v>
      </c>
      <c r="L500" s="3"/>
      <c r="M500" s="3">
        <v>1.3</v>
      </c>
      <c r="N500" s="3"/>
      <c r="O500" s="3">
        <v>0.44</v>
      </c>
      <c r="P500" s="3"/>
      <c r="Q500" s="3">
        <v>2.64</v>
      </c>
      <c r="R500" s="3"/>
      <c r="S500" s="3">
        <v>1.5</v>
      </c>
      <c r="T500" s="3"/>
      <c r="U500" s="3">
        <v>1.18</v>
      </c>
      <c r="V500" s="3"/>
      <c r="W500" s="3">
        <v>0.83</v>
      </c>
      <c r="X500" s="3"/>
      <c r="Y500" s="3"/>
      <c r="Z500" s="3">
        <v>0.88</v>
      </c>
      <c r="AA500" s="3"/>
      <c r="AB500" s="3">
        <v>0.8</v>
      </c>
      <c r="AC500" s="3"/>
      <c r="AD500" s="3">
        <v>0.66</v>
      </c>
      <c r="AE500" s="3"/>
      <c r="AF500" s="3">
        <v>0.11</v>
      </c>
      <c r="AG500" s="3"/>
      <c r="AH500" s="3">
        <v>0.83</v>
      </c>
      <c r="AI500" s="3"/>
      <c r="AJ500" s="3"/>
      <c r="AK500" s="3">
        <v>1.76</v>
      </c>
      <c r="AL500" s="3"/>
      <c r="AM500" s="3">
        <v>14.22</v>
      </c>
      <c r="AN500" s="3"/>
      <c r="AO500" s="3">
        <v>0.33</v>
      </c>
      <c r="AP500" s="3"/>
      <c r="AQ500" s="3">
        <v>0.28000000000000003</v>
      </c>
      <c r="AR500" s="3"/>
      <c r="AS500" s="3">
        <v>1.1299999999999999</v>
      </c>
      <c r="AT500" s="3"/>
      <c r="AU500" s="3">
        <v>1.27</v>
      </c>
      <c r="AV500" s="3"/>
      <c r="AW500" s="3">
        <f t="shared" si="71"/>
        <v>33.830000000000005</v>
      </c>
      <c r="AX500" s="3"/>
    </row>
    <row r="501" spans="1:50" ht="36.75">
      <c r="A501" s="8">
        <v>12105</v>
      </c>
      <c r="B501" s="412" t="s">
        <v>10</v>
      </c>
      <c r="C501" s="3">
        <v>151.80000000000001</v>
      </c>
      <c r="D501" s="3"/>
      <c r="E501" s="3">
        <v>137.08000000000001</v>
      </c>
      <c r="F501" s="3"/>
      <c r="G501" s="3">
        <v>138.94</v>
      </c>
      <c r="H501" s="3"/>
      <c r="I501" s="3">
        <v>183.58</v>
      </c>
      <c r="J501" s="3"/>
      <c r="K501" s="3">
        <v>116.08</v>
      </c>
      <c r="L501" s="3"/>
      <c r="M501" s="3">
        <v>134.29</v>
      </c>
      <c r="N501" s="3"/>
      <c r="O501" s="3">
        <v>143.57</v>
      </c>
      <c r="P501" s="3"/>
      <c r="Q501" s="3">
        <v>163.22</v>
      </c>
      <c r="R501" s="3"/>
      <c r="S501" s="3">
        <v>135</v>
      </c>
      <c r="T501" s="3"/>
      <c r="U501" s="3">
        <v>134.84</v>
      </c>
      <c r="V501" s="3"/>
      <c r="W501" s="3">
        <v>155.72</v>
      </c>
      <c r="X501" s="3"/>
      <c r="Y501" s="3"/>
      <c r="Z501" s="3">
        <v>224.3</v>
      </c>
      <c r="AA501" s="3"/>
      <c r="AB501" s="3">
        <v>148.58000000000001</v>
      </c>
      <c r="AC501" s="3"/>
      <c r="AD501" s="3">
        <v>128.94</v>
      </c>
      <c r="AE501" s="3"/>
      <c r="AF501" s="3">
        <v>145</v>
      </c>
      <c r="AG501" s="3"/>
      <c r="AH501" s="3">
        <v>158.22</v>
      </c>
      <c r="AI501" s="3"/>
      <c r="AJ501" s="3"/>
      <c r="AK501" s="3">
        <v>220.73</v>
      </c>
      <c r="AL501" s="3"/>
      <c r="AM501" s="3">
        <v>184.22</v>
      </c>
      <c r="AN501" s="3"/>
      <c r="AO501" s="3">
        <v>90.36</v>
      </c>
      <c r="AP501" s="3"/>
      <c r="AQ501" s="3">
        <v>106.08</v>
      </c>
      <c r="AR501" s="3"/>
      <c r="AS501" s="3">
        <v>261.43</v>
      </c>
      <c r="AT501" s="3"/>
      <c r="AU501" s="3">
        <v>103.58</v>
      </c>
      <c r="AV501" s="3"/>
      <c r="AW501" s="3">
        <f t="shared" si="71"/>
        <v>3365.559999999999</v>
      </c>
      <c r="AX501" s="3"/>
    </row>
    <row r="502" spans="1:50" ht="36.75">
      <c r="A502" s="8">
        <v>12106</v>
      </c>
      <c r="B502" s="412" t="s">
        <v>11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>
        <v>0.95</v>
      </c>
      <c r="P502" s="3"/>
      <c r="Q502" s="3">
        <v>0.95</v>
      </c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>
        <v>0.95</v>
      </c>
      <c r="AG502" s="3"/>
      <c r="AH502" s="3"/>
      <c r="AI502" s="3"/>
      <c r="AJ502" s="3"/>
      <c r="AK502" s="3">
        <v>0.95</v>
      </c>
      <c r="AL502" s="3"/>
      <c r="AM502" s="3">
        <v>0.95</v>
      </c>
      <c r="AN502" s="3"/>
      <c r="AO502" s="3"/>
      <c r="AP502" s="3"/>
      <c r="AQ502" s="3"/>
      <c r="AR502" s="3"/>
      <c r="AS502" s="3"/>
      <c r="AT502" s="3"/>
      <c r="AU502" s="3">
        <v>0.95</v>
      </c>
      <c r="AV502" s="3"/>
      <c r="AW502" s="3">
        <f t="shared" si="71"/>
        <v>5.7</v>
      </c>
      <c r="AX502" s="3"/>
    </row>
    <row r="503" spans="1:50" ht="18.75">
      <c r="A503" s="8">
        <v>12107</v>
      </c>
      <c r="B503" s="411" t="s">
        <v>12</v>
      </c>
      <c r="C503" s="3">
        <v>694</v>
      </c>
      <c r="D503" s="3"/>
      <c r="E503" s="3">
        <v>24</v>
      </c>
      <c r="F503" s="3"/>
      <c r="G503" s="3"/>
      <c r="H503" s="3"/>
      <c r="I503" s="3"/>
      <c r="J503" s="3"/>
      <c r="K503" s="3">
        <v>173</v>
      </c>
      <c r="L503" s="3"/>
      <c r="M503" s="3">
        <v>594</v>
      </c>
      <c r="N503" s="3"/>
      <c r="O503" s="3"/>
      <c r="P503" s="3"/>
      <c r="Q503" s="3"/>
      <c r="R503" s="3"/>
      <c r="S503" s="3"/>
      <c r="T503" s="3"/>
      <c r="U503" s="3"/>
      <c r="V503" s="3"/>
      <c r="W503" s="3">
        <v>782.5</v>
      </c>
      <c r="X503" s="3"/>
      <c r="Y503" s="3"/>
      <c r="Z503" s="3"/>
      <c r="AA503" s="3"/>
      <c r="AB503" s="3"/>
      <c r="AC503" s="3"/>
      <c r="AD503" s="3">
        <v>343.5</v>
      </c>
      <c r="AE503" s="3"/>
      <c r="AF503" s="3"/>
      <c r="AG503" s="3"/>
      <c r="AH503" s="3">
        <v>596</v>
      </c>
      <c r="AI503" s="3"/>
      <c r="AJ503" s="3"/>
      <c r="AK503" s="3"/>
      <c r="AL503" s="3"/>
      <c r="AM503" s="3"/>
      <c r="AN503" s="3"/>
      <c r="AO503" s="3">
        <v>189</v>
      </c>
      <c r="AP503" s="3"/>
      <c r="AQ503" s="3"/>
      <c r="AR503" s="3"/>
      <c r="AS503" s="3">
        <v>538.5</v>
      </c>
      <c r="AT503" s="3"/>
      <c r="AU503" s="3"/>
      <c r="AV503" s="3"/>
      <c r="AW503" s="3">
        <f t="shared" si="71"/>
        <v>3934.5</v>
      </c>
      <c r="AX503" s="3"/>
    </row>
    <row r="504" spans="1:50" ht="18.75">
      <c r="A504" s="8">
        <v>12108</v>
      </c>
      <c r="B504" s="411" t="s">
        <v>13</v>
      </c>
      <c r="C504" s="3"/>
      <c r="D504" s="3">
        <v>26.03</v>
      </c>
      <c r="E504" s="3"/>
      <c r="F504" s="3">
        <v>2.52</v>
      </c>
      <c r="G504" s="3"/>
      <c r="H504" s="3">
        <v>0.72</v>
      </c>
      <c r="I504" s="3"/>
      <c r="J504" s="3">
        <v>24.08</v>
      </c>
      <c r="K504" s="3"/>
      <c r="L504" s="3">
        <v>94.75</v>
      </c>
      <c r="M504" s="3"/>
      <c r="N504" s="3">
        <v>57.56</v>
      </c>
      <c r="O504" s="3"/>
      <c r="P504" s="3">
        <v>42.2</v>
      </c>
      <c r="Q504" s="3"/>
      <c r="R504" s="3">
        <v>107.41</v>
      </c>
      <c r="S504" s="3"/>
      <c r="T504" s="3">
        <v>98.52</v>
      </c>
      <c r="U504" s="3"/>
      <c r="V504" s="3">
        <v>63.29</v>
      </c>
      <c r="W504" s="3"/>
      <c r="X504" s="3">
        <v>88.04</v>
      </c>
      <c r="Y504" s="3"/>
      <c r="Z504" s="3"/>
      <c r="AA504" s="3">
        <v>119.02</v>
      </c>
      <c r="AB504" s="3"/>
      <c r="AC504" s="3">
        <v>28.48</v>
      </c>
      <c r="AD504" s="3"/>
      <c r="AE504" s="3">
        <v>28.19</v>
      </c>
      <c r="AF504" s="3"/>
      <c r="AG504" s="3">
        <v>34.11</v>
      </c>
      <c r="AH504" s="3"/>
      <c r="AI504" s="3"/>
      <c r="AJ504" s="3">
        <v>81.34</v>
      </c>
      <c r="AK504" s="3"/>
      <c r="AL504" s="3">
        <v>75.16</v>
      </c>
      <c r="AM504" s="3"/>
      <c r="AN504" s="3">
        <v>61.36</v>
      </c>
      <c r="AO504" s="3"/>
      <c r="AP504" s="3">
        <v>39.51</v>
      </c>
      <c r="AQ504" s="3"/>
      <c r="AR504" s="3">
        <v>15.76</v>
      </c>
      <c r="AS504" s="3"/>
      <c r="AT504" s="3">
        <v>33.65</v>
      </c>
      <c r="AU504" s="3"/>
      <c r="AV504" s="3">
        <v>34.61</v>
      </c>
      <c r="AW504" s="3">
        <f t="shared" si="71"/>
        <v>1156.31</v>
      </c>
      <c r="AX504" s="3"/>
    </row>
    <row r="505" spans="1:50" ht="18.75">
      <c r="A505" s="8">
        <v>12109</v>
      </c>
      <c r="B505" s="411" t="s">
        <v>14</v>
      </c>
      <c r="C505" s="3"/>
      <c r="D505" s="3">
        <v>21.64</v>
      </c>
      <c r="E505" s="3"/>
      <c r="F505" s="3">
        <v>1.51</v>
      </c>
      <c r="G505" s="3"/>
      <c r="H505" s="3">
        <v>0.63</v>
      </c>
      <c r="I505" s="3"/>
      <c r="J505" s="3">
        <v>10.6</v>
      </c>
      <c r="K505" s="3"/>
      <c r="L505" s="3">
        <v>90.57</v>
      </c>
      <c r="M505" s="3"/>
      <c r="N505" s="3">
        <v>57.84</v>
      </c>
      <c r="O505" s="3"/>
      <c r="P505" s="3">
        <v>41.88</v>
      </c>
      <c r="Q505" s="3"/>
      <c r="R505" s="3">
        <v>106.17</v>
      </c>
      <c r="S505" s="3"/>
      <c r="T505" s="3">
        <v>83.45</v>
      </c>
      <c r="U505" s="3"/>
      <c r="V505" s="3">
        <v>63.3</v>
      </c>
      <c r="W505" s="3"/>
      <c r="X505" s="3">
        <v>91.78</v>
      </c>
      <c r="Y505" s="3"/>
      <c r="Z505" s="3"/>
      <c r="AA505" s="3">
        <v>104.22</v>
      </c>
      <c r="AB505" s="3"/>
      <c r="AC505" s="3">
        <v>24.73</v>
      </c>
      <c r="AD505" s="3"/>
      <c r="AE505" s="3">
        <v>31.15</v>
      </c>
      <c r="AF505" s="3"/>
      <c r="AG505" s="3">
        <v>23.79</v>
      </c>
      <c r="AH505" s="3"/>
      <c r="AI505" s="3"/>
      <c r="AJ505" s="3">
        <v>58.81</v>
      </c>
      <c r="AK505" s="3"/>
      <c r="AL505" s="3">
        <v>87.89</v>
      </c>
      <c r="AM505" s="3"/>
      <c r="AN505" s="3">
        <v>63.19</v>
      </c>
      <c r="AO505" s="3"/>
      <c r="AP505" s="3">
        <v>41.23</v>
      </c>
      <c r="AQ505" s="3"/>
      <c r="AR505" s="3">
        <v>12.88</v>
      </c>
      <c r="AS505" s="3"/>
      <c r="AT505" s="3">
        <v>33.450000000000003</v>
      </c>
      <c r="AU505" s="3"/>
      <c r="AV505" s="3">
        <v>33.78</v>
      </c>
      <c r="AW505" s="3">
        <f t="shared" si="71"/>
        <v>1084.4899999999998</v>
      </c>
      <c r="AX505" s="3"/>
    </row>
    <row r="506" spans="1:50" ht="18.75">
      <c r="A506" s="8">
        <v>12110</v>
      </c>
      <c r="B506" s="411" t="s">
        <v>15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>
        <v>0</v>
      </c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>
        <f t="shared" si="71"/>
        <v>0</v>
      </c>
      <c r="AX506" s="3"/>
    </row>
    <row r="507" spans="1:50" ht="18.75">
      <c r="A507" s="8">
        <v>12111</v>
      </c>
      <c r="B507" s="411" t="s">
        <v>16</v>
      </c>
      <c r="C507" s="3">
        <v>50.75</v>
      </c>
      <c r="D507" s="3"/>
      <c r="E507" s="3">
        <v>22</v>
      </c>
      <c r="F507" s="3"/>
      <c r="G507" s="3">
        <v>14</v>
      </c>
      <c r="H507" s="3"/>
      <c r="I507" s="3">
        <v>182</v>
      </c>
      <c r="J507" s="3"/>
      <c r="K507" s="3">
        <v>36</v>
      </c>
      <c r="L507" s="3"/>
      <c r="M507" s="3">
        <v>17.25</v>
      </c>
      <c r="N507" s="3"/>
      <c r="O507" s="3">
        <v>14</v>
      </c>
      <c r="P507" s="3"/>
      <c r="Q507" s="3"/>
      <c r="R507" s="3"/>
      <c r="S507" s="3">
        <v>25</v>
      </c>
      <c r="T507" s="3"/>
      <c r="U507" s="3">
        <v>42</v>
      </c>
      <c r="V507" s="3"/>
      <c r="W507" s="3">
        <v>89</v>
      </c>
      <c r="X507" s="3"/>
      <c r="Y507" s="3"/>
      <c r="Z507" s="3">
        <v>28</v>
      </c>
      <c r="AA507" s="3"/>
      <c r="AB507" s="3">
        <v>63</v>
      </c>
      <c r="AC507" s="3"/>
      <c r="AD507" s="3">
        <v>14</v>
      </c>
      <c r="AE507" s="3"/>
      <c r="AF507" s="3"/>
      <c r="AG507" s="3"/>
      <c r="AH507" s="3">
        <v>53.5</v>
      </c>
      <c r="AI507" s="3"/>
      <c r="AJ507" s="3"/>
      <c r="AK507" s="3"/>
      <c r="AL507" s="3"/>
      <c r="AM507" s="3">
        <v>2.5</v>
      </c>
      <c r="AN507" s="3"/>
      <c r="AO507" s="3"/>
      <c r="AP507" s="3"/>
      <c r="AQ507" s="3">
        <v>26</v>
      </c>
      <c r="AR507" s="3"/>
      <c r="AS507" s="3">
        <v>84.5</v>
      </c>
      <c r="AT507" s="3"/>
      <c r="AU507" s="3">
        <v>22</v>
      </c>
      <c r="AV507" s="3"/>
      <c r="AW507" s="3">
        <f t="shared" si="71"/>
        <v>785.5</v>
      </c>
      <c r="AX507" s="3"/>
    </row>
    <row r="508" spans="1:50" ht="18.75">
      <c r="A508" s="8">
        <v>12112</v>
      </c>
      <c r="B508" s="411" t="s">
        <v>17</v>
      </c>
      <c r="C508" s="3"/>
      <c r="D508" s="3">
        <v>2.5</v>
      </c>
      <c r="E508" s="3"/>
      <c r="F508" s="3">
        <v>2.5</v>
      </c>
      <c r="G508" s="3"/>
      <c r="H508" s="3"/>
      <c r="I508" s="3"/>
      <c r="J508" s="3"/>
      <c r="K508" s="3"/>
      <c r="L508" s="3"/>
      <c r="M508" s="3"/>
      <c r="N508" s="3"/>
      <c r="O508" s="3"/>
      <c r="P508" s="3">
        <v>12.5</v>
      </c>
      <c r="Q508" s="3"/>
      <c r="R508" s="3">
        <v>20</v>
      </c>
      <c r="S508" s="3"/>
      <c r="T508" s="3">
        <v>12.5</v>
      </c>
      <c r="U508" s="3"/>
      <c r="V508" s="3">
        <v>10</v>
      </c>
      <c r="W508" s="3"/>
      <c r="X508" s="3"/>
      <c r="Y508" s="3"/>
      <c r="Z508" s="3"/>
      <c r="AA508" s="3">
        <v>5</v>
      </c>
      <c r="AB508" s="3"/>
      <c r="AC508" s="3"/>
      <c r="AD508" s="3"/>
      <c r="AE508" s="3"/>
      <c r="AF508" s="3"/>
      <c r="AG508" s="3">
        <v>2.5</v>
      </c>
      <c r="AH508" s="3"/>
      <c r="AI508" s="3"/>
      <c r="AJ508" s="3">
        <v>5</v>
      </c>
      <c r="AK508" s="3"/>
      <c r="AL508" s="3">
        <v>7.5</v>
      </c>
      <c r="AM508" s="3"/>
      <c r="AN508" s="3">
        <v>7.5</v>
      </c>
      <c r="AO508" s="3"/>
      <c r="AP508" s="3">
        <v>5</v>
      </c>
      <c r="AQ508" s="3"/>
      <c r="AR508" s="3"/>
      <c r="AS508" s="3"/>
      <c r="AT508" s="3"/>
      <c r="AU508" s="3"/>
      <c r="AV508" s="3">
        <v>5</v>
      </c>
      <c r="AW508" s="3">
        <f t="shared" si="71"/>
        <v>97.5</v>
      </c>
      <c r="AX508" s="3"/>
    </row>
    <row r="509" spans="1:50" ht="18.75">
      <c r="A509" s="8">
        <v>12113</v>
      </c>
      <c r="B509" s="411" t="s">
        <v>18</v>
      </c>
      <c r="C509" s="3">
        <v>189</v>
      </c>
      <c r="D509" s="3"/>
      <c r="E509" s="3">
        <v>15</v>
      </c>
      <c r="F509" s="3"/>
      <c r="G509" s="3"/>
      <c r="H509" s="3"/>
      <c r="I509" s="3"/>
      <c r="J509" s="3"/>
      <c r="K509" s="3">
        <v>54</v>
      </c>
      <c r="L509" s="3"/>
      <c r="M509" s="3">
        <v>199.5</v>
      </c>
      <c r="N509" s="3">
        <v>5</v>
      </c>
      <c r="O509" s="3"/>
      <c r="P509" s="3"/>
      <c r="Q509" s="3"/>
      <c r="R509" s="3">
        <v>5</v>
      </c>
      <c r="S509" s="3"/>
      <c r="T509" s="3">
        <v>10</v>
      </c>
      <c r="U509" s="3"/>
      <c r="V509" s="3">
        <v>5</v>
      </c>
      <c r="W509" s="3">
        <v>454.5</v>
      </c>
      <c r="X509" s="3">
        <v>10</v>
      </c>
      <c r="Y509" s="3"/>
      <c r="Z509" s="3"/>
      <c r="AA509" s="3">
        <v>10</v>
      </c>
      <c r="AB509" s="3"/>
      <c r="AC509" s="3"/>
      <c r="AD509" s="3">
        <v>69</v>
      </c>
      <c r="AE509" s="3"/>
      <c r="AF509" s="3"/>
      <c r="AG509" s="3"/>
      <c r="AH509" s="3">
        <v>184</v>
      </c>
      <c r="AI509" s="3"/>
      <c r="AJ509" s="3"/>
      <c r="AK509" s="3"/>
      <c r="AL509" s="3"/>
      <c r="AM509" s="3"/>
      <c r="AN509" s="3"/>
      <c r="AO509" s="3">
        <v>55</v>
      </c>
      <c r="AP509" s="3"/>
      <c r="AQ509" s="3"/>
      <c r="AR509" s="3"/>
      <c r="AS509" s="3">
        <v>144</v>
      </c>
      <c r="AT509" s="3"/>
      <c r="AU509" s="3"/>
      <c r="AV509" s="3"/>
      <c r="AW509" s="3">
        <f t="shared" si="71"/>
        <v>1409</v>
      </c>
      <c r="AX509" s="3"/>
    </row>
    <row r="510" spans="1:50" ht="18.75">
      <c r="A510" s="8">
        <v>12114</v>
      </c>
      <c r="B510" s="411" t="s">
        <v>19</v>
      </c>
      <c r="C510" s="3">
        <v>10.54</v>
      </c>
      <c r="D510" s="3">
        <v>21.4</v>
      </c>
      <c r="E510" s="3">
        <v>8.75</v>
      </c>
      <c r="F510" s="3">
        <v>5.3</v>
      </c>
      <c r="G510" s="3">
        <v>8.24</v>
      </c>
      <c r="H510" s="3">
        <v>7.0000000000000007E-2</v>
      </c>
      <c r="I510" s="3">
        <v>18.82</v>
      </c>
      <c r="J510" s="3">
        <v>18.84</v>
      </c>
      <c r="K510" s="3">
        <v>22.82</v>
      </c>
      <c r="L510" s="3">
        <v>22.56</v>
      </c>
      <c r="M510" s="3">
        <v>8.6999999999999993</v>
      </c>
      <c r="N510" s="3">
        <v>19.2</v>
      </c>
      <c r="O510" s="3">
        <v>8.35</v>
      </c>
      <c r="P510" s="3">
        <v>77.260000000000005</v>
      </c>
      <c r="Q510" s="3">
        <v>10.99</v>
      </c>
      <c r="R510" s="3">
        <v>32.020000000000003</v>
      </c>
      <c r="S510" s="3">
        <v>10.82</v>
      </c>
      <c r="T510" s="3">
        <v>17.88</v>
      </c>
      <c r="U510" s="3">
        <v>18.440000000000001</v>
      </c>
      <c r="V510" s="3">
        <v>19.190000000000001</v>
      </c>
      <c r="W510" s="3">
        <v>11.48</v>
      </c>
      <c r="X510" s="3">
        <v>41.39</v>
      </c>
      <c r="Y510" s="3"/>
      <c r="Z510" s="3">
        <v>13.37</v>
      </c>
      <c r="AA510" s="3">
        <v>23.56</v>
      </c>
      <c r="AB510" s="3">
        <v>11.15</v>
      </c>
      <c r="AC510" s="3">
        <v>10.67</v>
      </c>
      <c r="AD510" s="3">
        <v>7.71</v>
      </c>
      <c r="AE510" s="3">
        <v>13.63</v>
      </c>
      <c r="AF510" s="3">
        <v>7.59</v>
      </c>
      <c r="AG510" s="3">
        <v>14.68</v>
      </c>
      <c r="AH510" s="3">
        <v>13.17</v>
      </c>
      <c r="AI510" s="3"/>
      <c r="AJ510" s="3">
        <v>35.65</v>
      </c>
      <c r="AK510" s="3">
        <v>13.57</v>
      </c>
      <c r="AL510" s="3">
        <v>10.220000000000001</v>
      </c>
      <c r="AM510" s="3">
        <v>68.099999999999994</v>
      </c>
      <c r="AN510" s="3">
        <v>18.16</v>
      </c>
      <c r="AO510" s="3">
        <v>6.83</v>
      </c>
      <c r="AP510" s="3">
        <v>9.1999999999999993</v>
      </c>
      <c r="AQ510" s="3">
        <v>11.27</v>
      </c>
      <c r="AR510" s="3">
        <v>9.02</v>
      </c>
      <c r="AS510" s="3">
        <v>21.95</v>
      </c>
      <c r="AT510" s="3">
        <v>20.43</v>
      </c>
      <c r="AU510" s="3">
        <v>7.06</v>
      </c>
      <c r="AV510" s="3">
        <v>12.94</v>
      </c>
      <c r="AW510" s="3">
        <f t="shared" si="71"/>
        <v>772.9899999999999</v>
      </c>
      <c r="AX510" s="3"/>
    </row>
    <row r="511" spans="1:50" ht="18.75">
      <c r="A511" s="8">
        <v>12115</v>
      </c>
      <c r="B511" s="411" t="s">
        <v>35</v>
      </c>
      <c r="C511" s="3"/>
      <c r="D511" s="3">
        <v>142.86000000000001</v>
      </c>
      <c r="E511" s="3"/>
      <c r="F511" s="3"/>
      <c r="G511" s="3">
        <v>187.25</v>
      </c>
      <c r="H511" s="3"/>
      <c r="I511" s="3">
        <v>89.25</v>
      </c>
      <c r="J511" s="3">
        <v>285.72000000000003</v>
      </c>
      <c r="K511" s="3"/>
      <c r="L511" s="3">
        <v>95.24</v>
      </c>
      <c r="M511" s="3">
        <v>327</v>
      </c>
      <c r="N511" s="3">
        <v>142.86000000000001</v>
      </c>
      <c r="O511" s="3"/>
      <c r="P511" s="3">
        <v>142.86000000000001</v>
      </c>
      <c r="Q511" s="3">
        <v>172.25</v>
      </c>
      <c r="R511" s="3">
        <v>142.86000000000001</v>
      </c>
      <c r="S511" s="3">
        <v>79.5</v>
      </c>
      <c r="T511" s="3"/>
      <c r="U511" s="3"/>
      <c r="V511" s="3">
        <v>190.48</v>
      </c>
      <c r="W511" s="3"/>
      <c r="X511" s="3">
        <v>47.62</v>
      </c>
      <c r="Y511" s="3"/>
      <c r="Z511" s="3">
        <v>361.25</v>
      </c>
      <c r="AA511" s="3">
        <v>47.62</v>
      </c>
      <c r="AB511" s="3">
        <v>107.75</v>
      </c>
      <c r="AC511" s="3">
        <v>142.86000000000001</v>
      </c>
      <c r="AD511" s="3">
        <v>75</v>
      </c>
      <c r="AE511" s="3">
        <v>190.48</v>
      </c>
      <c r="AF511" s="3"/>
      <c r="AG511" s="3">
        <v>190.48</v>
      </c>
      <c r="AH511" s="3"/>
      <c r="AI511" s="3"/>
      <c r="AJ511" s="3">
        <v>523.82000000000005</v>
      </c>
      <c r="AK511" s="3">
        <v>352.25</v>
      </c>
      <c r="AL511" s="3"/>
      <c r="AM511" s="3">
        <v>92.75</v>
      </c>
      <c r="AN511" s="3">
        <v>142.86000000000001</v>
      </c>
      <c r="AO511" s="3">
        <v>78.5</v>
      </c>
      <c r="AP511" s="3"/>
      <c r="AQ511" s="3"/>
      <c r="AR511" s="3">
        <v>142.86000000000001</v>
      </c>
      <c r="AS511" s="3"/>
      <c r="AT511" s="3">
        <v>285.72000000000003</v>
      </c>
      <c r="AU511" s="3">
        <v>362</v>
      </c>
      <c r="AV511" s="3"/>
      <c r="AW511" s="3">
        <f t="shared" si="71"/>
        <v>5141.95</v>
      </c>
      <c r="AX511" s="3"/>
    </row>
    <row r="512" spans="1:50" ht="18.75">
      <c r="A512" s="8">
        <v>12117</v>
      </c>
      <c r="B512" s="411" t="s">
        <v>20</v>
      </c>
      <c r="C512" s="3"/>
      <c r="D512" s="3">
        <v>8.9</v>
      </c>
      <c r="E512" s="3"/>
      <c r="F512" s="3">
        <v>0.47</v>
      </c>
      <c r="G512" s="3"/>
      <c r="H512" s="3">
        <v>0.05</v>
      </c>
      <c r="I512" s="3"/>
      <c r="J512" s="3">
        <v>14.77</v>
      </c>
      <c r="K512" s="3"/>
      <c r="L512" s="3">
        <v>33.08</v>
      </c>
      <c r="M512" s="3"/>
      <c r="N512" s="3">
        <v>16.88</v>
      </c>
      <c r="O512" s="3"/>
      <c r="P512" s="3">
        <v>16.239999999999998</v>
      </c>
      <c r="Q512" s="3"/>
      <c r="R512" s="3">
        <v>31.94</v>
      </c>
      <c r="S512" s="3"/>
      <c r="T512" s="3">
        <v>26.53</v>
      </c>
      <c r="U512" s="3"/>
      <c r="V512" s="3">
        <v>19.64</v>
      </c>
      <c r="W512" s="3"/>
      <c r="X512" s="3">
        <v>23.6</v>
      </c>
      <c r="Y512" s="3"/>
      <c r="Z512" s="3"/>
      <c r="AA512" s="3">
        <v>43.78</v>
      </c>
      <c r="AB512" s="3"/>
      <c r="AC512" s="3">
        <v>10.6</v>
      </c>
      <c r="AD512" s="3"/>
      <c r="AE512" s="3">
        <v>14.72</v>
      </c>
      <c r="AF512" s="3"/>
      <c r="AG512" s="3">
        <v>11.01</v>
      </c>
      <c r="AH512" s="3"/>
      <c r="AI512" s="3"/>
      <c r="AJ512" s="3">
        <v>22.98</v>
      </c>
      <c r="AK512" s="3"/>
      <c r="AL512" s="3">
        <v>19.670000000000002</v>
      </c>
      <c r="AM512" s="3"/>
      <c r="AN512" s="3">
        <v>15.24</v>
      </c>
      <c r="AO512" s="3"/>
      <c r="AP512" s="3">
        <v>10.16</v>
      </c>
      <c r="AQ512" s="3"/>
      <c r="AR512" s="3">
        <v>5.35</v>
      </c>
      <c r="AS512" s="3"/>
      <c r="AT512" s="3">
        <v>11.88</v>
      </c>
      <c r="AU512" s="3"/>
      <c r="AV512" s="3">
        <v>9.82</v>
      </c>
      <c r="AW512" s="3">
        <f t="shared" si="71"/>
        <v>367.31000000000006</v>
      </c>
      <c r="AX512" s="3"/>
    </row>
    <row r="513" spans="1:50" ht="18.75">
      <c r="A513" s="8">
        <v>12118</v>
      </c>
      <c r="B513" s="411" t="s">
        <v>21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>
        <f t="shared" si="71"/>
        <v>0</v>
      </c>
      <c r="AX513" s="3"/>
    </row>
    <row r="514" spans="1:50" ht="18.75">
      <c r="A514" s="8">
        <v>12119</v>
      </c>
      <c r="B514" s="411" t="s">
        <v>64</v>
      </c>
      <c r="C514" s="3">
        <v>3</v>
      </c>
      <c r="D514" s="3"/>
      <c r="E514" s="3">
        <v>12</v>
      </c>
      <c r="F514" s="3"/>
      <c r="G514" s="3">
        <v>7</v>
      </c>
      <c r="H514" s="3"/>
      <c r="I514" s="3">
        <v>2</v>
      </c>
      <c r="J514" s="3"/>
      <c r="K514" s="3">
        <v>3</v>
      </c>
      <c r="L514" s="3"/>
      <c r="M514" s="3">
        <v>9</v>
      </c>
      <c r="N514" s="3"/>
      <c r="O514" s="3">
        <v>3</v>
      </c>
      <c r="P514" s="3"/>
      <c r="Q514" s="3">
        <v>23</v>
      </c>
      <c r="R514" s="3"/>
      <c r="S514" s="3">
        <v>9</v>
      </c>
      <c r="T514" s="3"/>
      <c r="U514" s="3">
        <v>3</v>
      </c>
      <c r="V514" s="3"/>
      <c r="W514" s="3">
        <v>5</v>
      </c>
      <c r="X514" s="3"/>
      <c r="Y514" s="3"/>
      <c r="Z514" s="3">
        <v>8</v>
      </c>
      <c r="AA514" s="3"/>
      <c r="AB514" s="3">
        <v>6</v>
      </c>
      <c r="AC514" s="3"/>
      <c r="AD514" s="3">
        <v>6</v>
      </c>
      <c r="AE514" s="3"/>
      <c r="AF514" s="3"/>
      <c r="AG514" s="3"/>
      <c r="AH514" s="3">
        <v>5</v>
      </c>
      <c r="AI514" s="3"/>
      <c r="AJ514" s="3"/>
      <c r="AK514" s="3">
        <v>15</v>
      </c>
      <c r="AL514" s="3"/>
      <c r="AM514" s="3">
        <v>3.52</v>
      </c>
      <c r="AN514" s="3">
        <v>0</v>
      </c>
      <c r="AO514" s="3">
        <v>3</v>
      </c>
      <c r="AP514" s="3"/>
      <c r="AQ514" s="3"/>
      <c r="AR514" s="3"/>
      <c r="AS514" s="3">
        <v>9</v>
      </c>
      <c r="AT514" s="3"/>
      <c r="AU514" s="3">
        <v>9</v>
      </c>
      <c r="AV514" s="3"/>
      <c r="AW514" s="3">
        <f t="shared" si="71"/>
        <v>143.51999999999998</v>
      </c>
      <c r="AX514" s="3"/>
    </row>
    <row r="515" spans="1:50" ht="18.75">
      <c r="A515" s="8">
        <v>12123</v>
      </c>
      <c r="B515" s="411" t="s">
        <v>22</v>
      </c>
      <c r="C515" s="3">
        <v>542.5</v>
      </c>
      <c r="D515" s="3"/>
      <c r="E515" s="3">
        <v>102.2</v>
      </c>
      <c r="F515" s="3"/>
      <c r="G515" s="3">
        <v>85.5</v>
      </c>
      <c r="H515" s="3"/>
      <c r="I515" s="3">
        <v>95.05</v>
      </c>
      <c r="J515" s="3"/>
      <c r="K515" s="3">
        <v>83.45</v>
      </c>
      <c r="L515" s="3"/>
      <c r="M515" s="3">
        <v>254.55</v>
      </c>
      <c r="N515" s="3"/>
      <c r="O515" s="3">
        <v>104.5</v>
      </c>
      <c r="P515" s="3"/>
      <c r="Q515" s="3">
        <v>81.2</v>
      </c>
      <c r="R515" s="3"/>
      <c r="S515" s="3">
        <v>77.3</v>
      </c>
      <c r="T515" s="3"/>
      <c r="U515" s="3">
        <v>85.9</v>
      </c>
      <c r="V515" s="3"/>
      <c r="W515" s="3">
        <v>213.05</v>
      </c>
      <c r="X515" s="3"/>
      <c r="Y515" s="3"/>
      <c r="Z515" s="3">
        <v>105.4</v>
      </c>
      <c r="AA515" s="3"/>
      <c r="AB515" s="3">
        <v>72.95</v>
      </c>
      <c r="AC515" s="3"/>
      <c r="AD515" s="3">
        <v>66.150000000000006</v>
      </c>
      <c r="AE515" s="3"/>
      <c r="AF515" s="3">
        <v>70.5</v>
      </c>
      <c r="AG515" s="3"/>
      <c r="AH515" s="3">
        <v>236.3</v>
      </c>
      <c r="AI515" s="3"/>
      <c r="AJ515" s="3"/>
      <c r="AK515" s="3">
        <v>88.8</v>
      </c>
      <c r="AL515" s="3"/>
      <c r="AM515" s="3">
        <v>76.099999999999994</v>
      </c>
      <c r="AN515" s="3"/>
      <c r="AO515" s="3">
        <v>68.8</v>
      </c>
      <c r="AP515" s="3"/>
      <c r="AQ515" s="3">
        <v>79.5</v>
      </c>
      <c r="AR515" s="3"/>
      <c r="AS515" s="3">
        <v>241.15</v>
      </c>
      <c r="AT515" s="3"/>
      <c r="AU515" s="3">
        <v>103.3</v>
      </c>
      <c r="AV515" s="3"/>
      <c r="AW515" s="3">
        <f t="shared" si="71"/>
        <v>2934.150000000001</v>
      </c>
      <c r="AX515" s="3"/>
    </row>
    <row r="516" spans="1:50" ht="18.75">
      <c r="A516" s="8">
        <v>12210</v>
      </c>
      <c r="B516" s="411" t="s">
        <v>23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>
        <v>25.74</v>
      </c>
      <c r="R516" s="3"/>
      <c r="S516" s="3">
        <v>24.72</v>
      </c>
      <c r="T516" s="3"/>
      <c r="U516" s="3">
        <v>14.4</v>
      </c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>
        <v>28.2</v>
      </c>
      <c r="AL516" s="3"/>
      <c r="AM516" s="3"/>
      <c r="AN516" s="3"/>
      <c r="AO516" s="3">
        <v>40.04</v>
      </c>
      <c r="AP516" s="3"/>
      <c r="AQ516" s="3">
        <v>25.74</v>
      </c>
      <c r="AR516" s="3"/>
      <c r="AS516" s="3">
        <v>74.36</v>
      </c>
      <c r="AT516" s="3"/>
      <c r="AU516" s="3">
        <v>17.16</v>
      </c>
      <c r="AV516" s="3"/>
      <c r="AW516" s="3">
        <f t="shared" si="71"/>
        <v>250.35999999999999</v>
      </c>
      <c r="AX516" s="3"/>
    </row>
    <row r="517" spans="1:50" ht="18.75">
      <c r="A517" s="8">
        <v>12211</v>
      </c>
      <c r="B517" s="411" t="s">
        <v>24</v>
      </c>
      <c r="C517" s="3">
        <v>1.26</v>
      </c>
      <c r="D517" s="3"/>
      <c r="E517" s="3">
        <v>5.04</v>
      </c>
      <c r="F517" s="3"/>
      <c r="G517" s="3">
        <v>2.94</v>
      </c>
      <c r="H517" s="3"/>
      <c r="I517" s="3">
        <v>0.84</v>
      </c>
      <c r="J517" s="3"/>
      <c r="K517" s="3">
        <v>1.26</v>
      </c>
      <c r="L517" s="3"/>
      <c r="M517" s="3">
        <v>3.78</v>
      </c>
      <c r="N517" s="3"/>
      <c r="O517" s="3">
        <v>1.26</v>
      </c>
      <c r="P517" s="3"/>
      <c r="Q517" s="3">
        <v>9.66</v>
      </c>
      <c r="R517" s="3"/>
      <c r="S517" s="3">
        <v>3.78</v>
      </c>
      <c r="T517" s="3"/>
      <c r="U517" s="3">
        <v>1.26</v>
      </c>
      <c r="V517" s="3"/>
      <c r="W517" s="3">
        <v>2.1</v>
      </c>
      <c r="X517" s="3"/>
      <c r="Y517" s="3"/>
      <c r="Z517" s="3">
        <v>3.36</v>
      </c>
      <c r="AA517" s="3"/>
      <c r="AB517" s="3">
        <v>2.52</v>
      </c>
      <c r="AC517" s="3"/>
      <c r="AD517" s="3">
        <v>2.52</v>
      </c>
      <c r="AE517" s="3"/>
      <c r="AF517" s="3"/>
      <c r="AG517" s="3"/>
      <c r="AH517" s="3">
        <v>2.1</v>
      </c>
      <c r="AI517" s="3"/>
      <c r="AJ517" s="3"/>
      <c r="AK517" s="3">
        <v>6.3</v>
      </c>
      <c r="AL517" s="3"/>
      <c r="AM517" s="3">
        <v>3.18</v>
      </c>
      <c r="AN517" s="3"/>
      <c r="AO517" s="3">
        <v>1.26</v>
      </c>
      <c r="AP517" s="3"/>
      <c r="AQ517" s="3">
        <v>10</v>
      </c>
      <c r="AR517" s="3"/>
      <c r="AS517" s="3">
        <v>3.78</v>
      </c>
      <c r="AT517" s="3"/>
      <c r="AU517" s="3">
        <v>3.78</v>
      </c>
      <c r="AV517" s="3"/>
      <c r="AW517" s="3">
        <f t="shared" si="71"/>
        <v>71.98</v>
      </c>
      <c r="AX517" s="3"/>
    </row>
    <row r="518" spans="1:50" ht="18.75">
      <c r="A518" s="8">
        <v>14299</v>
      </c>
      <c r="B518" s="411" t="s">
        <v>25</v>
      </c>
      <c r="C518" s="3">
        <v>11.38</v>
      </c>
      <c r="D518" s="3"/>
      <c r="E518" s="3">
        <v>14.52</v>
      </c>
      <c r="F518" s="3"/>
      <c r="G518" s="3">
        <v>3.22</v>
      </c>
      <c r="H518" s="3"/>
      <c r="I518" s="3">
        <v>5.92</v>
      </c>
      <c r="J518" s="3"/>
      <c r="K518" s="3">
        <v>6.35</v>
      </c>
      <c r="L518" s="3"/>
      <c r="M518" s="3">
        <v>14.85</v>
      </c>
      <c r="N518" s="3"/>
      <c r="O518" s="3">
        <v>1.38</v>
      </c>
      <c r="P518" s="3"/>
      <c r="Q518" s="3">
        <v>11.29</v>
      </c>
      <c r="R518" s="3"/>
      <c r="S518" s="3">
        <v>21.27</v>
      </c>
      <c r="T518" s="3"/>
      <c r="U518" s="3">
        <v>29.93</v>
      </c>
      <c r="V518" s="3"/>
      <c r="W518" s="3">
        <v>7.3</v>
      </c>
      <c r="X518" s="3"/>
      <c r="Y518" s="3"/>
      <c r="Z518" s="3">
        <v>3.68</v>
      </c>
      <c r="AA518" s="3"/>
      <c r="AB518" s="3">
        <v>7.76</v>
      </c>
      <c r="AC518" s="3"/>
      <c r="AD518" s="3">
        <v>3.47</v>
      </c>
      <c r="AE518" s="3"/>
      <c r="AF518" s="3"/>
      <c r="AG518" s="3"/>
      <c r="AH518" s="3">
        <v>12.3</v>
      </c>
      <c r="AI518" s="3"/>
      <c r="AJ518" s="3"/>
      <c r="AK518" s="3">
        <v>6.9</v>
      </c>
      <c r="AL518" s="3"/>
      <c r="AM518" s="3">
        <v>1.1200000000000001</v>
      </c>
      <c r="AN518" s="3"/>
      <c r="AO518" s="3">
        <v>1.38</v>
      </c>
      <c r="AP518" s="3"/>
      <c r="AQ518" s="3"/>
      <c r="AR518" s="3"/>
      <c r="AS518" s="3">
        <v>9.14</v>
      </c>
      <c r="AT518" s="3"/>
      <c r="AU518" s="3">
        <v>9.85</v>
      </c>
      <c r="AV518" s="3"/>
      <c r="AW518" s="3">
        <f t="shared" si="71"/>
        <v>183.00999999999996</v>
      </c>
      <c r="AX518" s="3"/>
    </row>
    <row r="519" spans="1:50" ht="36.75">
      <c r="A519" s="8">
        <v>14399</v>
      </c>
      <c r="B519" s="412" t="s">
        <v>36</v>
      </c>
      <c r="C519" s="3"/>
      <c r="D519" s="3"/>
      <c r="E519" s="3"/>
      <c r="F519" s="3"/>
      <c r="G519" s="3"/>
      <c r="H519" s="3"/>
      <c r="I519" s="3">
        <v>3</v>
      </c>
      <c r="J519" s="3"/>
      <c r="K519" s="3"/>
      <c r="L519" s="3"/>
      <c r="M519" s="3">
        <v>3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>
        <v>3</v>
      </c>
      <c r="AI519" s="3"/>
      <c r="AJ519" s="3"/>
      <c r="AK519" s="3"/>
      <c r="AL519" s="3"/>
      <c r="AM519" s="3"/>
      <c r="AN519" s="3"/>
      <c r="AO519" s="3">
        <v>3</v>
      </c>
      <c r="AP519" s="3"/>
      <c r="AQ519" s="3"/>
      <c r="AR519" s="3"/>
      <c r="AS519" s="3"/>
      <c r="AT519" s="3"/>
      <c r="AU519" s="3"/>
      <c r="AV519" s="3"/>
      <c r="AW519" s="3">
        <f t="shared" si="71"/>
        <v>12</v>
      </c>
      <c r="AX519" s="3"/>
    </row>
    <row r="520" spans="1:50" ht="18.75">
      <c r="A520" s="8">
        <v>15402</v>
      </c>
      <c r="B520" s="411" t="s">
        <v>26</v>
      </c>
      <c r="C520" s="3"/>
      <c r="D520" s="3">
        <v>203.82</v>
      </c>
      <c r="E520" s="3"/>
      <c r="F520" s="3">
        <v>95.24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>
        <v>48.46</v>
      </c>
      <c r="S520" s="3"/>
      <c r="T520" s="3">
        <v>20</v>
      </c>
      <c r="U520" s="3"/>
      <c r="V520" s="3">
        <v>20</v>
      </c>
      <c r="W520" s="3"/>
      <c r="X520" s="3">
        <v>71.459999999999994</v>
      </c>
      <c r="Y520" s="3"/>
      <c r="Z520" s="3"/>
      <c r="AA520" s="3">
        <v>28.58</v>
      </c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>
        <v>14.29</v>
      </c>
      <c r="AM520" s="3"/>
      <c r="AN520" s="3">
        <v>28.58</v>
      </c>
      <c r="AO520" s="3"/>
      <c r="AP520" s="3"/>
      <c r="AQ520" s="3"/>
      <c r="AR520" s="3"/>
      <c r="AS520" s="3"/>
      <c r="AT520" s="3"/>
      <c r="AU520" s="3"/>
      <c r="AV520" s="3">
        <v>95.24</v>
      </c>
      <c r="AW520" s="3">
        <f t="shared" si="71"/>
        <v>625.66999999999996</v>
      </c>
      <c r="AX520" s="3"/>
    </row>
    <row r="521" spans="1:50" ht="18.75">
      <c r="A521" s="8">
        <v>15499</v>
      </c>
      <c r="B521" s="411" t="s">
        <v>27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>
        <f t="shared" si="71"/>
        <v>0</v>
      </c>
      <c r="AX521" s="3"/>
    </row>
    <row r="522" spans="1:50" ht="18.75">
      <c r="A522" s="8">
        <v>15301</v>
      </c>
      <c r="B522" s="411" t="s">
        <v>28</v>
      </c>
      <c r="C522" s="3">
        <v>5.71</v>
      </c>
      <c r="D522" s="3">
        <v>16.8</v>
      </c>
      <c r="E522" s="3"/>
      <c r="F522" s="3"/>
      <c r="G522" s="3">
        <v>62</v>
      </c>
      <c r="H522" s="3"/>
      <c r="I522" s="3"/>
      <c r="J522" s="3"/>
      <c r="K522" s="3"/>
      <c r="L522" s="3">
        <v>5.72</v>
      </c>
      <c r="M522" s="3"/>
      <c r="N522" s="3">
        <v>11.46</v>
      </c>
      <c r="O522" s="3"/>
      <c r="P522" s="3"/>
      <c r="Q522" s="3"/>
      <c r="R522" s="3"/>
      <c r="S522" s="3"/>
      <c r="T522" s="3">
        <v>8.58</v>
      </c>
      <c r="U522" s="3"/>
      <c r="V522" s="3">
        <v>2.86</v>
      </c>
      <c r="W522" s="3"/>
      <c r="X522" s="3">
        <v>12.92</v>
      </c>
      <c r="Y522" s="3"/>
      <c r="Z522" s="3"/>
      <c r="AA522" s="3">
        <v>8.58</v>
      </c>
      <c r="AB522" s="3"/>
      <c r="AC522" s="3">
        <v>5.72</v>
      </c>
      <c r="AD522" s="3"/>
      <c r="AE522" s="3">
        <v>10</v>
      </c>
      <c r="AF522" s="3"/>
      <c r="AG522" s="3">
        <v>2.86</v>
      </c>
      <c r="AH522" s="3"/>
      <c r="AI522" s="3"/>
      <c r="AJ522" s="3">
        <v>46.19</v>
      </c>
      <c r="AK522" s="3"/>
      <c r="AL522" s="3">
        <v>14.54</v>
      </c>
      <c r="AM522" s="3"/>
      <c r="AN522" s="3">
        <v>11.44</v>
      </c>
      <c r="AO522" s="3"/>
      <c r="AP522" s="3">
        <v>2.86</v>
      </c>
      <c r="AQ522" s="3"/>
      <c r="AR522" s="3"/>
      <c r="AS522" s="3"/>
      <c r="AT522" s="3">
        <v>8.58</v>
      </c>
      <c r="AU522" s="3"/>
      <c r="AV522" s="3">
        <v>2.86</v>
      </c>
      <c r="AW522" s="3">
        <f t="shared" si="71"/>
        <v>239.68000000000004</v>
      </c>
      <c r="AX522" s="3"/>
    </row>
    <row r="523" spans="1:50" ht="18.75">
      <c r="A523" s="8">
        <v>15302</v>
      </c>
      <c r="B523" s="411" t="s">
        <v>29</v>
      </c>
      <c r="C523" s="3"/>
      <c r="D523" s="3">
        <v>0.02</v>
      </c>
      <c r="E523" s="3"/>
      <c r="F523" s="3"/>
      <c r="G523" s="3"/>
      <c r="H523" s="3"/>
      <c r="I523" s="3"/>
      <c r="J523" s="3"/>
      <c r="K523" s="3"/>
      <c r="L523" s="3"/>
      <c r="M523" s="3"/>
      <c r="N523" s="3">
        <v>0.14000000000000001</v>
      </c>
      <c r="O523" s="3"/>
      <c r="P523" s="3"/>
      <c r="Q523" s="3"/>
      <c r="R523" s="3"/>
      <c r="S523" s="3"/>
      <c r="T523" s="3">
        <v>0.37</v>
      </c>
      <c r="U523" s="3"/>
      <c r="V523" s="3"/>
      <c r="W523" s="3"/>
      <c r="X523" s="3">
        <v>1.93</v>
      </c>
      <c r="Y523" s="3"/>
      <c r="Z523" s="3"/>
      <c r="AA523" s="3">
        <v>12.67</v>
      </c>
      <c r="AB523" s="3"/>
      <c r="AC523" s="3">
        <v>2.17</v>
      </c>
      <c r="AD523" s="3"/>
      <c r="AE523" s="3">
        <v>0.51</v>
      </c>
      <c r="AF523" s="3"/>
      <c r="AG523" s="3">
        <v>0.13</v>
      </c>
      <c r="AH523" s="3"/>
      <c r="AI523" s="3"/>
      <c r="AJ523" s="3">
        <v>13.79</v>
      </c>
      <c r="AK523" s="3"/>
      <c r="AL523" s="3">
        <v>4.8600000000000003</v>
      </c>
      <c r="AM523" s="3"/>
      <c r="AN523" s="3">
        <v>0.94</v>
      </c>
      <c r="AO523" s="3"/>
      <c r="AP523" s="3">
        <v>1.1399999999999999</v>
      </c>
      <c r="AQ523" s="3"/>
      <c r="AR523" s="3"/>
      <c r="AS523" s="3"/>
      <c r="AT523" s="3">
        <v>0.34</v>
      </c>
      <c r="AU523" s="3"/>
      <c r="AV523" s="3"/>
      <c r="AW523" s="3">
        <f t="shared" si="71"/>
        <v>39.01</v>
      </c>
      <c r="AX523" s="3"/>
    </row>
    <row r="524" spans="1:50" ht="18.75">
      <c r="A524" s="8">
        <v>15310</v>
      </c>
      <c r="B524" s="411" t="s">
        <v>30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>
        <f t="shared" si="71"/>
        <v>0</v>
      </c>
      <c r="AX524" s="3"/>
    </row>
    <row r="525" spans="1:50" ht="18.75">
      <c r="A525" s="8">
        <v>15312</v>
      </c>
      <c r="B525" s="411" t="s">
        <v>31</v>
      </c>
      <c r="C525" s="3"/>
      <c r="D525" s="3"/>
      <c r="E525" s="3"/>
      <c r="F525" s="3"/>
      <c r="G525" s="3">
        <v>11.43</v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>
        <v>2.86</v>
      </c>
      <c r="V525" s="3"/>
      <c r="W525" s="3">
        <v>5.71</v>
      </c>
      <c r="X525" s="3"/>
      <c r="Y525" s="3"/>
      <c r="Z525" s="3">
        <v>5.71</v>
      </c>
      <c r="AA525" s="3"/>
      <c r="AB525" s="3"/>
      <c r="AC525" s="3"/>
      <c r="AD525" s="3">
        <v>11.42</v>
      </c>
      <c r="AE525" s="3"/>
      <c r="AF525" s="3"/>
      <c r="AG525" s="3"/>
      <c r="AH525" s="3"/>
      <c r="AI525" s="3"/>
      <c r="AJ525" s="3"/>
      <c r="AK525" s="3">
        <v>8.57</v>
      </c>
      <c r="AL525" s="3"/>
      <c r="AM525" s="3">
        <v>2.86</v>
      </c>
      <c r="AN525" s="3"/>
      <c r="AO525" s="3"/>
      <c r="AP525" s="3"/>
      <c r="AQ525" s="3">
        <v>5.71</v>
      </c>
      <c r="AR525" s="3"/>
      <c r="AS525" s="3"/>
      <c r="AT525" s="3"/>
      <c r="AU525" s="3">
        <v>5.71</v>
      </c>
      <c r="AV525" s="3"/>
      <c r="AW525" s="3">
        <f t="shared" si="71"/>
        <v>59.980000000000004</v>
      </c>
      <c r="AX525" s="3"/>
    </row>
    <row r="526" spans="1:50" ht="18.75">
      <c r="A526" s="8">
        <v>15314</v>
      </c>
      <c r="B526" s="411" t="s">
        <v>32</v>
      </c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>
        <f t="shared" si="71"/>
        <v>0</v>
      </c>
      <c r="AX526" s="3"/>
    </row>
    <row r="527" spans="1:50" ht="18.75">
      <c r="A527" s="1">
        <v>16201</v>
      </c>
      <c r="B527" s="2" t="s">
        <v>49</v>
      </c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>
        <v>33480.82</v>
      </c>
      <c r="AT527" s="3"/>
      <c r="AU527" s="3"/>
      <c r="AV527" s="3"/>
      <c r="AW527" s="3">
        <f t="shared" si="71"/>
        <v>33480.82</v>
      </c>
      <c r="AX527" s="3"/>
    </row>
    <row r="528" spans="1:50" ht="18.75">
      <c r="A528" s="1">
        <v>22201</v>
      </c>
      <c r="B528" s="2" t="s">
        <v>51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>
        <v>100442.46</v>
      </c>
      <c r="AT528" s="3"/>
      <c r="AU528" s="3"/>
      <c r="AV528" s="3"/>
      <c r="AW528" s="3">
        <f t="shared" si="71"/>
        <v>100442.46</v>
      </c>
      <c r="AX528" s="3"/>
    </row>
    <row r="529" spans="1:50" ht="18.75">
      <c r="A529" s="28">
        <v>15706</v>
      </c>
      <c r="B529" s="24" t="s">
        <v>67</v>
      </c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>
        <f t="shared" si="71"/>
        <v>0</v>
      </c>
      <c r="AX529" s="3"/>
    </row>
    <row r="530" spans="1:50" ht="18.75">
      <c r="A530" s="8">
        <v>15799</v>
      </c>
      <c r="B530" s="411" t="s">
        <v>33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>
        <v>975.65</v>
      </c>
      <c r="AN530" s="3"/>
      <c r="AO530" s="3"/>
      <c r="AP530" s="3"/>
      <c r="AQ530" s="3"/>
      <c r="AR530" s="3"/>
      <c r="AS530" s="3"/>
      <c r="AT530" s="3"/>
      <c r="AU530" s="3"/>
      <c r="AV530" s="3"/>
      <c r="AW530" s="3">
        <f t="shared" si="71"/>
        <v>975.65</v>
      </c>
      <c r="AX530" s="3"/>
    </row>
    <row r="531" spans="1:50" ht="18.75">
      <c r="A531" s="8">
        <v>16405</v>
      </c>
      <c r="B531" s="411" t="s">
        <v>66</v>
      </c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>
        <v>861</v>
      </c>
      <c r="AP531" s="3"/>
      <c r="AQ531" s="3"/>
      <c r="AR531" s="3"/>
      <c r="AS531" s="3"/>
      <c r="AT531" s="3"/>
      <c r="AU531" s="3"/>
      <c r="AV531" s="3"/>
      <c r="AW531" s="3">
        <f t="shared" si="71"/>
        <v>861</v>
      </c>
      <c r="AX531" s="3"/>
    </row>
    <row r="532" spans="1:50" ht="36.75">
      <c r="A532" s="8"/>
      <c r="B532" s="412" t="s">
        <v>624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>
        <f t="shared" si="71"/>
        <v>0</v>
      </c>
      <c r="AX532" s="3"/>
    </row>
    <row r="533" spans="1:50" ht="54.75">
      <c r="A533" s="10">
        <v>16405</v>
      </c>
      <c r="B533" s="430" t="s">
        <v>54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>
        <f t="shared" si="71"/>
        <v>0</v>
      </c>
      <c r="AX533" s="3"/>
    </row>
    <row r="534" spans="1:50" ht="58.5">
      <c r="A534" s="8">
        <v>16405</v>
      </c>
      <c r="B534" s="25" t="s">
        <v>63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>
        <f t="shared" si="71"/>
        <v>0</v>
      </c>
      <c r="AX534" s="3"/>
    </row>
    <row r="535" spans="1:50" ht="72.75">
      <c r="A535" s="8">
        <v>22201</v>
      </c>
      <c r="B535" s="21" t="s">
        <v>55</v>
      </c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>
        <f t="shared" si="71"/>
        <v>0</v>
      </c>
      <c r="AX535" s="3"/>
    </row>
    <row r="536" spans="1:50" ht="72.75">
      <c r="A536" s="8">
        <v>22201</v>
      </c>
      <c r="B536" s="21" t="s">
        <v>61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>
        <f t="shared" si="71"/>
        <v>0</v>
      </c>
      <c r="AX536" s="3"/>
    </row>
    <row r="537" spans="1:50" ht="36.75">
      <c r="A537" s="8">
        <v>22551</v>
      </c>
      <c r="B537" s="412" t="s">
        <v>57</v>
      </c>
      <c r="C537" s="3"/>
      <c r="D537" s="3"/>
      <c r="E537" s="3"/>
      <c r="F537" s="3"/>
      <c r="G537" s="3">
        <v>915</v>
      </c>
      <c r="H537" s="3"/>
      <c r="I537" s="3"/>
      <c r="J537" s="3"/>
      <c r="K537" s="3"/>
      <c r="L537" s="3"/>
      <c r="M537" s="3"/>
      <c r="N537" s="3">
        <v>46.48</v>
      </c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>
        <v>81.95</v>
      </c>
      <c r="AM537" s="3"/>
      <c r="AN537" s="3"/>
      <c r="AO537" s="3"/>
      <c r="AP537" s="3"/>
      <c r="AQ537" s="3"/>
      <c r="AR537" s="3"/>
      <c r="AS537" s="3"/>
      <c r="AT537" s="3">
        <v>95.37</v>
      </c>
      <c r="AU537" s="3">
        <v>70.989999999999995</v>
      </c>
      <c r="AV537" s="3"/>
      <c r="AW537" s="3">
        <f t="shared" si="71"/>
        <v>1209.7900000000002</v>
      </c>
      <c r="AX537" s="3"/>
    </row>
    <row r="538" spans="1:50" ht="18.75">
      <c r="A538" s="9"/>
      <c r="B538" s="413" t="s">
        <v>34</v>
      </c>
      <c r="C538" s="3">
        <f>SUM(C490:C537)</f>
        <v>1825.5500000000002</v>
      </c>
      <c r="D538" s="3">
        <f t="shared" ref="D538:AP538" si="72">SUM(D490:D537)</f>
        <v>458.82</v>
      </c>
      <c r="E538" s="3">
        <f t="shared" si="72"/>
        <v>348.19</v>
      </c>
      <c r="F538" s="3">
        <f t="shared" si="72"/>
        <v>113.25</v>
      </c>
      <c r="G538" s="3">
        <f t="shared" si="72"/>
        <v>1436.29</v>
      </c>
      <c r="H538" s="3">
        <f t="shared" si="72"/>
        <v>1.4700000000000002</v>
      </c>
      <c r="I538" s="3">
        <f t="shared" si="72"/>
        <v>580.82000000000005</v>
      </c>
      <c r="J538" s="3">
        <f t="shared" si="72"/>
        <v>395.67</v>
      </c>
      <c r="K538" s="3">
        <f t="shared" si="72"/>
        <v>811.60000000000014</v>
      </c>
      <c r="L538" s="3">
        <f t="shared" si="72"/>
        <v>450.74</v>
      </c>
      <c r="M538" s="3">
        <f t="shared" si="72"/>
        <v>1736.72</v>
      </c>
      <c r="N538" s="3">
        <f t="shared" si="72"/>
        <v>462.46</v>
      </c>
      <c r="O538" s="3">
        <f t="shared" si="72"/>
        <v>277.44999999999993</v>
      </c>
      <c r="P538" s="3">
        <f t="shared" si="72"/>
        <v>1618.3600000000004</v>
      </c>
      <c r="Q538" s="3">
        <f t="shared" si="72"/>
        <v>500.94</v>
      </c>
      <c r="R538" s="3">
        <f t="shared" si="72"/>
        <v>677.05000000000018</v>
      </c>
      <c r="S538" s="3">
        <f t="shared" si="72"/>
        <v>387.89</v>
      </c>
      <c r="T538" s="3">
        <f t="shared" si="72"/>
        <v>386.18</v>
      </c>
      <c r="U538" s="3">
        <f t="shared" si="72"/>
        <v>486.38000000000005</v>
      </c>
      <c r="V538" s="3">
        <f t="shared" si="72"/>
        <v>409.45</v>
      </c>
      <c r="W538" s="3">
        <f t="shared" si="72"/>
        <v>2116.19</v>
      </c>
      <c r="X538" s="3">
        <f t="shared" si="72"/>
        <v>911.69999999999993</v>
      </c>
      <c r="Y538" s="3">
        <f t="shared" si="72"/>
        <v>0</v>
      </c>
      <c r="Z538" s="3">
        <f t="shared" si="72"/>
        <v>753.94999999999993</v>
      </c>
      <c r="AA538" s="3">
        <f t="shared" si="72"/>
        <v>517.29999999999995</v>
      </c>
      <c r="AB538" s="3">
        <f t="shared" si="72"/>
        <v>420.51</v>
      </c>
      <c r="AC538" s="3">
        <f t="shared" si="72"/>
        <v>229.79</v>
      </c>
      <c r="AD538" s="3">
        <f t="shared" si="72"/>
        <v>900.87</v>
      </c>
      <c r="AE538" s="3">
        <f t="shared" si="72"/>
        <v>297.24</v>
      </c>
      <c r="AF538" s="3">
        <f t="shared" si="72"/>
        <v>224.15</v>
      </c>
      <c r="AG538" s="3">
        <f t="shared" si="72"/>
        <v>310.98</v>
      </c>
      <c r="AH538" s="3">
        <f t="shared" si="72"/>
        <v>1396.09</v>
      </c>
      <c r="AI538" s="3">
        <f t="shared" si="72"/>
        <v>0</v>
      </c>
      <c r="AJ538" s="3">
        <f t="shared" si="72"/>
        <v>885.3900000000001</v>
      </c>
      <c r="AK538" s="3">
        <f t="shared" si="72"/>
        <v>743.03</v>
      </c>
      <c r="AL538" s="3">
        <f t="shared" si="72"/>
        <v>323.5</v>
      </c>
      <c r="AM538" s="3">
        <f t="shared" si="72"/>
        <v>1425.17</v>
      </c>
      <c r="AN538" s="3">
        <f t="shared" si="72"/>
        <v>389.23999999999995</v>
      </c>
      <c r="AO538" s="3">
        <f t="shared" si="72"/>
        <v>1535.87</v>
      </c>
      <c r="AP538" s="3">
        <f t="shared" si="72"/>
        <v>197.02999999999997</v>
      </c>
      <c r="AQ538" s="3">
        <f t="shared" ref="AQ538" si="73">SUM(AQ490:AQ537)</f>
        <v>305.33</v>
      </c>
      <c r="AR538" s="3">
        <f t="shared" ref="AR538" si="74">SUM(AR490:AR537)</f>
        <v>189.29</v>
      </c>
      <c r="AS538" s="3">
        <f t="shared" ref="AS538" si="75">SUM(AS490:AS537)</f>
        <v>135442.72</v>
      </c>
      <c r="AT538" s="3">
        <f t="shared" ref="AT538" si="76">SUM(AT490:AT537)</f>
        <v>525.77</v>
      </c>
      <c r="AU538" s="3">
        <f t="shared" ref="AU538" si="77">SUM(AU490:AU537)</f>
        <v>716.65</v>
      </c>
      <c r="AV538" s="3">
        <f t="shared" ref="AV538" si="78">SUM(AV490:AV537)</f>
        <v>268.92</v>
      </c>
      <c r="AW538" s="3">
        <f>SUM(AW490:AW537)</f>
        <v>164391.96000000002</v>
      </c>
      <c r="AX538" s="3"/>
    </row>
    <row r="539" spans="1:50">
      <c r="C539" s="23">
        <f>+C538+D538</f>
        <v>2284.3700000000003</v>
      </c>
      <c r="E539" s="23">
        <f>+E538+F538</f>
        <v>461.44</v>
      </c>
      <c r="G539" s="23">
        <f>+G538+H538</f>
        <v>1437.76</v>
      </c>
      <c r="I539" s="23">
        <f>+I538+J538</f>
        <v>976.49</v>
      </c>
      <c r="K539" s="23">
        <f>+K538+L538</f>
        <v>1262.3400000000001</v>
      </c>
      <c r="M539" s="23">
        <f>+M538+N538</f>
        <v>2199.1799999999998</v>
      </c>
      <c r="O539" s="23">
        <f>+O538+P538</f>
        <v>1895.8100000000004</v>
      </c>
      <c r="Q539" s="23">
        <f>+Q538+R538</f>
        <v>1177.9900000000002</v>
      </c>
      <c r="S539" s="23">
        <f>+S538+T538</f>
        <v>774.06999999999994</v>
      </c>
      <c r="U539" s="23">
        <f>+U538+V538</f>
        <v>895.83</v>
      </c>
      <c r="W539" s="23">
        <f>+W538+X538</f>
        <v>3027.89</v>
      </c>
      <c r="Z539" s="23">
        <f>+Z538+AA538</f>
        <v>1271.25</v>
      </c>
      <c r="AB539" s="23">
        <f>+AB538+AC538</f>
        <v>650.29999999999995</v>
      </c>
      <c r="AD539" s="23">
        <f>+AD538+AE538</f>
        <v>1198.1100000000001</v>
      </c>
      <c r="AF539" s="23">
        <f>+AF538+AG538</f>
        <v>535.13</v>
      </c>
      <c r="AH539" s="23">
        <f>+AH538+AJ538</f>
        <v>2281.48</v>
      </c>
      <c r="AK539" s="23">
        <f>+AK538+AL538</f>
        <v>1066.53</v>
      </c>
      <c r="AM539" s="23">
        <f>+AM538+AN538</f>
        <v>1814.41</v>
      </c>
      <c r="AO539" s="23">
        <f>+AO538+AP538</f>
        <v>1732.8999999999999</v>
      </c>
      <c r="AQ539" s="23">
        <f>+AQ538+AR538</f>
        <v>494.62</v>
      </c>
      <c r="AS539" s="23">
        <f>+AS538+AT538</f>
        <v>135968.49</v>
      </c>
      <c r="AU539" s="23">
        <f>+AU538+AV538</f>
        <v>985.56999999999994</v>
      </c>
      <c r="AW539" s="23">
        <f>SUM(C539:AV539)</f>
        <v>164391.96</v>
      </c>
    </row>
  </sheetData>
  <mergeCells count="8">
    <mergeCell ref="C488:AE488"/>
    <mergeCell ref="A428:R428"/>
    <mergeCell ref="A51:S51"/>
    <mergeCell ref="A105:V105"/>
    <mergeCell ref="A161:AT161"/>
    <mergeCell ref="A215:AT215"/>
    <mergeCell ref="A319:Q319"/>
    <mergeCell ref="A373:AW37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6"/>
  <sheetViews>
    <sheetView workbookViewId="0">
      <selection activeCell="D14" sqref="D14"/>
    </sheetView>
  </sheetViews>
  <sheetFormatPr baseColWidth="10" defaultRowHeight="15"/>
  <cols>
    <col min="1" max="1" width="8.42578125" customWidth="1"/>
    <col min="2" max="2" width="35.28515625" customWidth="1"/>
    <col min="3" max="3" width="27.140625" customWidth="1"/>
    <col min="4" max="4" width="19.7109375" customWidth="1"/>
    <col min="5" max="5" width="16.140625" customWidth="1"/>
    <col min="6" max="6" width="19.28515625" customWidth="1"/>
    <col min="7" max="7" width="21.28515625" customWidth="1"/>
    <col min="8" max="8" width="19.5703125" customWidth="1"/>
    <col min="9" max="9" width="19" customWidth="1"/>
    <col min="10" max="10" width="14.7109375" customWidth="1"/>
    <col min="11" max="11" width="20" customWidth="1"/>
    <col min="12" max="12" width="21.5703125" customWidth="1"/>
    <col min="13" max="13" width="17.42578125" customWidth="1"/>
    <col min="14" max="14" width="17.85546875" customWidth="1"/>
    <col min="18" max="18" width="6.28515625" customWidth="1"/>
    <col min="19" max="19" width="42.5703125" customWidth="1"/>
    <col min="20" max="20" width="33.42578125" customWidth="1"/>
    <col min="21" max="21" width="18.7109375" customWidth="1"/>
    <col min="22" max="22" width="21.42578125" customWidth="1"/>
    <col min="23" max="23" width="18.7109375" customWidth="1"/>
    <col min="24" max="24" width="22" customWidth="1"/>
    <col min="25" max="25" width="16" customWidth="1"/>
    <col min="26" max="26" width="18.85546875" customWidth="1"/>
    <col min="27" max="27" width="22.85546875" customWidth="1"/>
  </cols>
  <sheetData>
    <row r="1" spans="1:14" ht="26.25">
      <c r="A1" s="721" t="s">
        <v>728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2"/>
    </row>
    <row r="2" spans="1:14" ht="15.75">
      <c r="A2" s="723" t="s">
        <v>180</v>
      </c>
      <c r="B2" s="723" t="s">
        <v>181</v>
      </c>
      <c r="C2" s="724" t="s">
        <v>182</v>
      </c>
      <c r="D2" s="726" t="s">
        <v>183</v>
      </c>
      <c r="E2" s="724" t="s">
        <v>184</v>
      </c>
      <c r="F2" s="724" t="s">
        <v>185</v>
      </c>
      <c r="G2" s="724"/>
      <c r="H2" s="724" t="s">
        <v>186</v>
      </c>
      <c r="I2" s="727" t="s">
        <v>187</v>
      </c>
      <c r="J2" s="727"/>
      <c r="K2" s="727"/>
      <c r="L2" s="727"/>
      <c r="M2" s="726" t="s">
        <v>37</v>
      </c>
    </row>
    <row r="3" spans="1:14" ht="15.75">
      <c r="A3" s="723"/>
      <c r="B3" s="723"/>
      <c r="C3" s="725"/>
      <c r="D3" s="723"/>
      <c r="E3" s="725"/>
      <c r="F3" s="725"/>
      <c r="G3" s="725"/>
      <c r="H3" s="725"/>
      <c r="I3" s="75" t="s">
        <v>188</v>
      </c>
      <c r="J3" s="728" t="s">
        <v>189</v>
      </c>
      <c r="K3" s="728"/>
      <c r="L3" s="728"/>
      <c r="M3" s="723"/>
    </row>
    <row r="4" spans="1:14" ht="31.5">
      <c r="A4" s="723"/>
      <c r="B4" s="723"/>
      <c r="C4" s="725"/>
      <c r="D4" s="723"/>
      <c r="E4" s="725"/>
      <c r="F4" s="76" t="s">
        <v>190</v>
      </c>
      <c r="G4" s="76" t="s">
        <v>191</v>
      </c>
      <c r="H4" s="76" t="s">
        <v>192</v>
      </c>
      <c r="I4" s="76" t="s">
        <v>636</v>
      </c>
      <c r="J4" s="77" t="s">
        <v>637</v>
      </c>
      <c r="K4" s="77" t="s">
        <v>195</v>
      </c>
      <c r="L4" s="76" t="s">
        <v>196</v>
      </c>
      <c r="M4" s="723"/>
    </row>
    <row r="5" spans="1:14" ht="18.75">
      <c r="A5" s="78">
        <v>1</v>
      </c>
      <c r="B5" s="79" t="s">
        <v>197</v>
      </c>
      <c r="C5" s="78" t="s">
        <v>198</v>
      </c>
      <c r="D5" s="78" t="s">
        <v>199</v>
      </c>
      <c r="E5" s="80" t="s">
        <v>200</v>
      </c>
      <c r="F5" s="81">
        <v>1420</v>
      </c>
      <c r="G5" s="82">
        <f>+F5*12</f>
        <v>17040</v>
      </c>
      <c r="H5" s="81">
        <f>+F5</f>
        <v>1420</v>
      </c>
      <c r="I5" s="81">
        <f>+H5*7.75%*12</f>
        <v>1320.6</v>
      </c>
      <c r="J5" s="81">
        <v>0</v>
      </c>
      <c r="K5" s="81">
        <f>1000*7.5%*12</f>
        <v>900</v>
      </c>
      <c r="L5" s="81">
        <f>+I5+K5</f>
        <v>2220.6</v>
      </c>
      <c r="M5" s="83">
        <f>ROUND((+G5+H5+L5),2)</f>
        <v>20680.599999999999</v>
      </c>
      <c r="N5" s="26">
        <f>+M5-60</f>
        <v>20620.599999999999</v>
      </c>
    </row>
    <row r="6" spans="1:14" ht="18.75">
      <c r="A6" s="78">
        <v>2</v>
      </c>
      <c r="B6" s="79" t="s">
        <v>201</v>
      </c>
      <c r="C6" s="78" t="s">
        <v>202</v>
      </c>
      <c r="D6" s="78" t="s">
        <v>199</v>
      </c>
      <c r="E6" s="80" t="s">
        <v>200</v>
      </c>
      <c r="F6" s="81">
        <v>720</v>
      </c>
      <c r="G6" s="82">
        <f t="shared" ref="G6:G14" si="0">+F6*12</f>
        <v>8640</v>
      </c>
      <c r="H6" s="81">
        <f t="shared" ref="H6:H14" si="1">+F6</f>
        <v>720</v>
      </c>
      <c r="I6" s="81">
        <f t="shared" ref="I6:I14" si="2">+H6*7.75%*12</f>
        <v>669.59999999999991</v>
      </c>
      <c r="J6" s="81">
        <v>0</v>
      </c>
      <c r="K6" s="81">
        <f>+H6*7.5%*12</f>
        <v>648</v>
      </c>
      <c r="L6" s="81">
        <f>+I6+K6</f>
        <v>1317.6</v>
      </c>
      <c r="M6" s="83">
        <f t="shared" ref="M6:M14" si="3">ROUND((+G6+H6+L6),2)</f>
        <v>10677.6</v>
      </c>
      <c r="N6" s="26">
        <f>+M6-150</f>
        <v>10527.6</v>
      </c>
    </row>
    <row r="7" spans="1:14" ht="18.75">
      <c r="A7" s="78">
        <v>3</v>
      </c>
      <c r="B7" s="84" t="s">
        <v>274</v>
      </c>
      <c r="C7" s="85" t="s">
        <v>203</v>
      </c>
      <c r="D7" s="85" t="s">
        <v>204</v>
      </c>
      <c r="E7" s="80" t="s">
        <v>200</v>
      </c>
      <c r="F7" s="82">
        <v>900</v>
      </c>
      <c r="G7" s="82">
        <f t="shared" si="0"/>
        <v>10800</v>
      </c>
      <c r="H7" s="81">
        <f t="shared" si="1"/>
        <v>900</v>
      </c>
      <c r="I7" s="81">
        <f t="shared" si="2"/>
        <v>837</v>
      </c>
      <c r="J7" s="82">
        <v>0</v>
      </c>
      <c r="K7" s="81">
        <f>685.71*7.5%*12</f>
        <v>617.13900000000001</v>
      </c>
      <c r="L7" s="81">
        <f t="shared" ref="L7:L10" si="4">SUM(I7:K7)</f>
        <v>1454.1390000000001</v>
      </c>
      <c r="M7" s="83">
        <f t="shared" si="3"/>
        <v>13154.14</v>
      </c>
      <c r="N7" s="26">
        <f t="shared" ref="N7:N8" si="5">+M7-60</f>
        <v>13094.14</v>
      </c>
    </row>
    <row r="8" spans="1:14" ht="18.75">
      <c r="A8" s="78">
        <v>4</v>
      </c>
      <c r="B8" s="84" t="s">
        <v>205</v>
      </c>
      <c r="C8" s="85" t="s">
        <v>206</v>
      </c>
      <c r="D8" s="85" t="s">
        <v>207</v>
      </c>
      <c r="E8" s="86" t="s">
        <v>200</v>
      </c>
      <c r="F8" s="82">
        <v>436</v>
      </c>
      <c r="G8" s="82">
        <f t="shared" si="0"/>
        <v>5232</v>
      </c>
      <c r="H8" s="81">
        <f t="shared" si="1"/>
        <v>436</v>
      </c>
      <c r="I8" s="81">
        <f t="shared" si="2"/>
        <v>405.48</v>
      </c>
      <c r="J8" s="82">
        <v>0</v>
      </c>
      <c r="K8" s="81">
        <f t="shared" ref="K8:K14" si="6">+H8*7.5%*12</f>
        <v>392.4</v>
      </c>
      <c r="L8" s="81">
        <f t="shared" si="4"/>
        <v>797.88</v>
      </c>
      <c r="M8" s="83">
        <f t="shared" si="3"/>
        <v>6465.88</v>
      </c>
      <c r="N8" s="26">
        <f t="shared" si="5"/>
        <v>6405.88</v>
      </c>
    </row>
    <row r="9" spans="1:14" ht="18.75">
      <c r="A9" s="78">
        <v>5</v>
      </c>
      <c r="B9" s="84" t="s">
        <v>208</v>
      </c>
      <c r="C9" s="85" t="s">
        <v>209</v>
      </c>
      <c r="D9" s="87"/>
      <c r="E9" s="86" t="s">
        <v>200</v>
      </c>
      <c r="F9" s="82">
        <v>1080</v>
      </c>
      <c r="G9" s="82">
        <f t="shared" si="0"/>
        <v>12960</v>
      </c>
      <c r="H9" s="81">
        <f t="shared" si="1"/>
        <v>1080</v>
      </c>
      <c r="I9" s="81">
        <f t="shared" si="2"/>
        <v>1004.4000000000001</v>
      </c>
      <c r="J9" s="82">
        <v>0</v>
      </c>
      <c r="K9" s="81">
        <f>1000*7.5%*12</f>
        <v>900</v>
      </c>
      <c r="L9" s="81">
        <f t="shared" si="4"/>
        <v>1904.4</v>
      </c>
      <c r="M9" s="83">
        <f t="shared" si="3"/>
        <v>15944.4</v>
      </c>
      <c r="N9" s="26">
        <f>+M9-150</f>
        <v>15794.4</v>
      </c>
    </row>
    <row r="10" spans="1:14" ht="18.75">
      <c r="A10" s="78">
        <v>6</v>
      </c>
      <c r="B10" s="79" t="s">
        <v>273</v>
      </c>
      <c r="C10" s="78" t="s">
        <v>210</v>
      </c>
      <c r="D10" s="78" t="s">
        <v>199</v>
      </c>
      <c r="E10" s="80" t="s">
        <v>200</v>
      </c>
      <c r="F10" s="81">
        <v>970</v>
      </c>
      <c r="G10" s="82">
        <f t="shared" si="0"/>
        <v>11640</v>
      </c>
      <c r="H10" s="81">
        <f t="shared" si="1"/>
        <v>970</v>
      </c>
      <c r="I10" s="81">
        <f t="shared" si="2"/>
        <v>902.09999999999991</v>
      </c>
      <c r="J10" s="82">
        <v>0</v>
      </c>
      <c r="K10" s="81">
        <f t="shared" si="6"/>
        <v>873</v>
      </c>
      <c r="L10" s="81">
        <f t="shared" si="4"/>
        <v>1775.1</v>
      </c>
      <c r="M10" s="83">
        <f t="shared" si="3"/>
        <v>14385.1</v>
      </c>
      <c r="N10" s="26">
        <f t="shared" ref="N10:N13" si="7">+M10-60</f>
        <v>14325.1</v>
      </c>
    </row>
    <row r="11" spans="1:14" ht="18.75">
      <c r="A11" s="78">
        <v>7</v>
      </c>
      <c r="B11" s="79" t="s">
        <v>217</v>
      </c>
      <c r="C11" s="78" t="s">
        <v>218</v>
      </c>
      <c r="D11" s="78" t="s">
        <v>199</v>
      </c>
      <c r="E11" s="80" t="s">
        <v>200</v>
      </c>
      <c r="F11" s="81">
        <v>412</v>
      </c>
      <c r="G11" s="82">
        <f t="shared" si="0"/>
        <v>4944</v>
      </c>
      <c r="H11" s="81">
        <f t="shared" si="1"/>
        <v>412</v>
      </c>
      <c r="I11" s="81">
        <f t="shared" si="2"/>
        <v>383.15999999999997</v>
      </c>
      <c r="J11" s="82">
        <v>0</v>
      </c>
      <c r="K11" s="81">
        <f t="shared" si="6"/>
        <v>370.79999999999995</v>
      </c>
      <c r="L11" s="81">
        <f>SUM(I11:K11)</f>
        <v>753.95999999999992</v>
      </c>
      <c r="M11" s="83">
        <f t="shared" si="3"/>
        <v>6109.96</v>
      </c>
      <c r="N11" s="26">
        <f t="shared" si="7"/>
        <v>6049.96</v>
      </c>
    </row>
    <row r="12" spans="1:14" ht="18.75">
      <c r="A12" s="78">
        <v>8</v>
      </c>
      <c r="B12" s="84" t="s">
        <v>219</v>
      </c>
      <c r="C12" s="85" t="s">
        <v>220</v>
      </c>
      <c r="D12" s="78" t="s">
        <v>199</v>
      </c>
      <c r="E12" s="80" t="s">
        <v>200</v>
      </c>
      <c r="F12" s="82">
        <v>362</v>
      </c>
      <c r="G12" s="82">
        <f t="shared" si="0"/>
        <v>4344</v>
      </c>
      <c r="H12" s="81">
        <f t="shared" si="1"/>
        <v>362</v>
      </c>
      <c r="I12" s="81">
        <f t="shared" si="2"/>
        <v>336.65999999999997</v>
      </c>
      <c r="J12" s="82">
        <v>0</v>
      </c>
      <c r="K12" s="81">
        <f t="shared" si="6"/>
        <v>325.79999999999995</v>
      </c>
      <c r="L12" s="81">
        <f t="shared" ref="L12:L13" si="8">SUM(I12:K12)</f>
        <v>662.45999999999992</v>
      </c>
      <c r="M12" s="83">
        <f t="shared" si="3"/>
        <v>5368.46</v>
      </c>
      <c r="N12" s="26">
        <f t="shared" si="7"/>
        <v>5308.46</v>
      </c>
    </row>
    <row r="13" spans="1:14" ht="18.75">
      <c r="A13" s="78">
        <v>9</v>
      </c>
      <c r="B13" s="84" t="s">
        <v>223</v>
      </c>
      <c r="C13" s="85" t="s">
        <v>220</v>
      </c>
      <c r="D13" s="78" t="s">
        <v>199</v>
      </c>
      <c r="E13" s="80" t="s">
        <v>200</v>
      </c>
      <c r="F13" s="82">
        <v>362</v>
      </c>
      <c r="G13" s="82">
        <f t="shared" si="0"/>
        <v>4344</v>
      </c>
      <c r="H13" s="81">
        <f t="shared" si="1"/>
        <v>362</v>
      </c>
      <c r="I13" s="81">
        <f t="shared" si="2"/>
        <v>336.65999999999997</v>
      </c>
      <c r="J13" s="82">
        <v>0</v>
      </c>
      <c r="K13" s="81">
        <f t="shared" si="6"/>
        <v>325.79999999999995</v>
      </c>
      <c r="L13" s="81">
        <f t="shared" si="8"/>
        <v>662.45999999999992</v>
      </c>
      <c r="M13" s="83">
        <f t="shared" si="3"/>
        <v>5368.46</v>
      </c>
      <c r="N13" s="26">
        <f t="shared" si="7"/>
        <v>5308.46</v>
      </c>
    </row>
    <row r="14" spans="1:14" ht="18.75">
      <c r="A14" s="78"/>
      <c r="B14" s="79" t="s">
        <v>271</v>
      </c>
      <c r="C14" s="78"/>
      <c r="D14" s="79" t="s">
        <v>272</v>
      </c>
      <c r="E14" s="80" t="s">
        <v>200</v>
      </c>
      <c r="F14" s="81">
        <v>6240</v>
      </c>
      <c r="G14" s="82">
        <f t="shared" si="0"/>
        <v>74880</v>
      </c>
      <c r="H14" s="81">
        <f t="shared" si="1"/>
        <v>6240</v>
      </c>
      <c r="I14" s="81">
        <f t="shared" si="2"/>
        <v>5803.2000000000007</v>
      </c>
      <c r="J14" s="82"/>
      <c r="K14" s="81">
        <f t="shared" si="6"/>
        <v>5616</v>
      </c>
      <c r="L14" s="81">
        <f>SUM(I14:K14)</f>
        <v>11419.2</v>
      </c>
      <c r="M14" s="83">
        <f t="shared" si="3"/>
        <v>92539.199999999997</v>
      </c>
      <c r="N14" s="26">
        <f>+M14-1800</f>
        <v>90739.199999999997</v>
      </c>
    </row>
    <row r="15" spans="1:14" ht="18.75">
      <c r="A15" s="78"/>
      <c r="B15" s="88" t="s">
        <v>211</v>
      </c>
      <c r="C15" s="85"/>
      <c r="D15" s="78"/>
      <c r="E15" s="86"/>
      <c r="F15" s="91">
        <f t="shared" ref="F15:N15" si="9">SUM(F5:F14)</f>
        <v>12902</v>
      </c>
      <c r="G15" s="91">
        <f t="shared" si="9"/>
        <v>154824</v>
      </c>
      <c r="H15" s="91">
        <f t="shared" si="9"/>
        <v>12902</v>
      </c>
      <c r="I15" s="91">
        <f t="shared" si="9"/>
        <v>11998.86</v>
      </c>
      <c r="J15" s="91">
        <f t="shared" si="9"/>
        <v>0</v>
      </c>
      <c r="K15" s="91">
        <f t="shared" si="9"/>
        <v>10968.939000000002</v>
      </c>
      <c r="L15" s="91">
        <f t="shared" si="9"/>
        <v>22967.798999999999</v>
      </c>
      <c r="M15" s="91">
        <f t="shared" si="9"/>
        <v>190693.80000000002</v>
      </c>
      <c r="N15" s="26">
        <f t="shared" si="9"/>
        <v>188173.80000000002</v>
      </c>
    </row>
    <row r="16" spans="1:14" ht="18.75">
      <c r="D16" s="92" t="s">
        <v>761</v>
      </c>
      <c r="G16" s="22">
        <v>202300.5</v>
      </c>
      <c r="M16" s="23">
        <f>+G15+H15+I15+K15</f>
        <v>190693.799</v>
      </c>
    </row>
    <row r="17" spans="1:27" ht="18.75">
      <c r="D17" s="364"/>
      <c r="G17" s="27"/>
      <c r="H17" s="26"/>
      <c r="I17" s="27"/>
      <c r="J17" s="27"/>
      <c r="K17" s="26"/>
      <c r="L17" s="27"/>
      <c r="M17" s="27"/>
      <c r="N17" s="27"/>
    </row>
    <row r="18" spans="1:27" ht="18">
      <c r="B18" s="99" t="s">
        <v>70</v>
      </c>
      <c r="C18" s="100" t="s">
        <v>71</v>
      </c>
      <c r="D18" s="290">
        <f>+G15</f>
        <v>154824</v>
      </c>
      <c r="F18" s="23"/>
    </row>
    <row r="19" spans="1:27" ht="18">
      <c r="B19" s="99" t="s">
        <v>70</v>
      </c>
      <c r="C19" s="102" t="s">
        <v>294</v>
      </c>
      <c r="D19" s="291">
        <v>3000</v>
      </c>
      <c r="E19" t="s">
        <v>724</v>
      </c>
    </row>
    <row r="20" spans="1:27" ht="18">
      <c r="B20" s="104">
        <v>51103</v>
      </c>
      <c r="C20" s="100" t="s">
        <v>72</v>
      </c>
      <c r="D20" s="290">
        <f>+H15</f>
        <v>12902</v>
      </c>
      <c r="F20" s="23"/>
    </row>
    <row r="21" spans="1:27" ht="18">
      <c r="B21" s="104">
        <v>51107</v>
      </c>
      <c r="C21" s="100" t="s">
        <v>73</v>
      </c>
      <c r="D21" s="290">
        <v>500</v>
      </c>
    </row>
    <row r="22" spans="1:27" ht="18">
      <c r="B22" s="104">
        <v>51301</v>
      </c>
      <c r="C22" s="100" t="s">
        <v>74</v>
      </c>
      <c r="D22" s="290">
        <v>0</v>
      </c>
    </row>
    <row r="23" spans="1:27" ht="18">
      <c r="B23" s="104">
        <v>51401</v>
      </c>
      <c r="C23" s="31" t="s">
        <v>75</v>
      </c>
      <c r="D23" s="290">
        <f>+K15</f>
        <v>10968.939000000002</v>
      </c>
    </row>
    <row r="24" spans="1:27" ht="18">
      <c r="B24" s="104">
        <v>51501</v>
      </c>
      <c r="C24" s="31" t="s">
        <v>76</v>
      </c>
      <c r="D24" s="290">
        <f>+I15</f>
        <v>11998.86</v>
      </c>
    </row>
    <row r="25" spans="1:27" ht="18">
      <c r="B25" s="32">
        <v>51601</v>
      </c>
      <c r="C25" s="33" t="s">
        <v>77</v>
      </c>
      <c r="D25" s="292">
        <v>4800</v>
      </c>
    </row>
    <row r="26" spans="1:27" ht="18">
      <c r="D26" s="365">
        <f>SUM(D18:D25)</f>
        <v>198993.799</v>
      </c>
      <c r="E26" s="23">
        <f>+G16-D26</f>
        <v>3306.7010000000009</v>
      </c>
    </row>
    <row r="28" spans="1:27" ht="26.25">
      <c r="A28" s="729"/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30"/>
    </row>
    <row r="29" spans="1:27" ht="26.25">
      <c r="A29" s="721" t="s">
        <v>644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106"/>
      <c r="R29" s="721" t="s">
        <v>644</v>
      </c>
      <c r="S29" s="721"/>
      <c r="T29" s="721"/>
      <c r="U29" s="721"/>
      <c r="V29" s="721"/>
      <c r="W29" s="721"/>
      <c r="X29" s="721"/>
      <c r="Y29" s="721"/>
      <c r="Z29" s="721"/>
      <c r="AA29" s="721"/>
    </row>
    <row r="30" spans="1:27" ht="15.75" customHeight="1">
      <c r="A30" s="723" t="s">
        <v>180</v>
      </c>
      <c r="B30" s="723" t="s">
        <v>181</v>
      </c>
      <c r="C30" s="724" t="s">
        <v>182</v>
      </c>
      <c r="D30" s="726" t="s">
        <v>183</v>
      </c>
      <c r="E30" s="724" t="s">
        <v>184</v>
      </c>
      <c r="F30" s="724" t="s">
        <v>185</v>
      </c>
      <c r="G30" s="724"/>
      <c r="H30" s="724" t="s">
        <v>186</v>
      </c>
      <c r="I30" s="727" t="s">
        <v>187</v>
      </c>
      <c r="J30" s="727"/>
      <c r="K30" s="727"/>
      <c r="L30" s="727"/>
      <c r="M30" s="733" t="s">
        <v>37</v>
      </c>
      <c r="N30" s="106"/>
      <c r="R30" s="723" t="s">
        <v>180</v>
      </c>
      <c r="S30" s="723" t="s">
        <v>181</v>
      </c>
      <c r="T30" s="724" t="s">
        <v>182</v>
      </c>
      <c r="U30" s="724" t="s">
        <v>185</v>
      </c>
      <c r="V30" s="724"/>
      <c r="W30" s="724" t="s">
        <v>186</v>
      </c>
      <c r="X30" s="727" t="s">
        <v>187</v>
      </c>
      <c r="Y30" s="727"/>
      <c r="Z30" s="727"/>
      <c r="AA30" s="727"/>
    </row>
    <row r="31" spans="1:27" ht="18.75">
      <c r="A31" s="723"/>
      <c r="B31" s="723"/>
      <c r="C31" s="725"/>
      <c r="D31" s="723"/>
      <c r="E31" s="725"/>
      <c r="F31" s="725"/>
      <c r="G31" s="725"/>
      <c r="H31" s="725"/>
      <c r="I31" s="75" t="s">
        <v>188</v>
      </c>
      <c r="J31" s="728" t="s">
        <v>189</v>
      </c>
      <c r="K31" s="728"/>
      <c r="L31" s="728"/>
      <c r="M31" s="734"/>
      <c r="N31" s="376">
        <f t="shared" ref="N31:N32" si="10">+M31-60</f>
        <v>-60</v>
      </c>
      <c r="R31" s="723"/>
      <c r="S31" s="723"/>
      <c r="T31" s="725"/>
      <c r="U31" s="725"/>
      <c r="V31" s="725"/>
      <c r="W31" s="725"/>
      <c r="X31" s="75" t="s">
        <v>188</v>
      </c>
      <c r="Y31" s="728" t="s">
        <v>189</v>
      </c>
      <c r="Z31" s="728"/>
      <c r="AA31" s="728"/>
    </row>
    <row r="32" spans="1:27" ht="31.5">
      <c r="A32" s="723"/>
      <c r="B32" s="723"/>
      <c r="C32" s="731"/>
      <c r="D32" s="723"/>
      <c r="E32" s="725"/>
      <c r="F32" s="76" t="s">
        <v>190</v>
      </c>
      <c r="G32" s="76" t="s">
        <v>191</v>
      </c>
      <c r="H32" s="76" t="s">
        <v>192</v>
      </c>
      <c r="I32" s="76" t="s">
        <v>636</v>
      </c>
      <c r="J32" s="77" t="s">
        <v>637</v>
      </c>
      <c r="K32" s="77" t="s">
        <v>195</v>
      </c>
      <c r="L32" s="76" t="s">
        <v>196</v>
      </c>
      <c r="M32" s="734"/>
      <c r="N32" s="376">
        <f t="shared" si="10"/>
        <v>-60</v>
      </c>
      <c r="R32" s="723"/>
      <c r="S32" s="723"/>
      <c r="T32" s="731"/>
      <c r="U32" s="76" t="s">
        <v>190</v>
      </c>
      <c r="V32" s="76" t="s">
        <v>191</v>
      </c>
      <c r="W32" s="76" t="s">
        <v>192</v>
      </c>
      <c r="X32" s="76" t="s">
        <v>636</v>
      </c>
      <c r="Y32" s="77" t="s">
        <v>637</v>
      </c>
      <c r="Z32" s="77" t="s">
        <v>195</v>
      </c>
      <c r="AA32" s="76" t="s">
        <v>196</v>
      </c>
    </row>
    <row r="33" spans="1:27" ht="20.25">
      <c r="A33" s="78">
        <v>1</v>
      </c>
      <c r="B33" s="492" t="s">
        <v>212</v>
      </c>
      <c r="C33" s="507" t="s">
        <v>213</v>
      </c>
      <c r="D33" s="504"/>
      <c r="E33" s="80"/>
      <c r="F33" s="450">
        <v>320</v>
      </c>
      <c r="G33" s="449">
        <f>+F33*12</f>
        <v>3840</v>
      </c>
      <c r="H33" s="449">
        <f>+F33</f>
        <v>320</v>
      </c>
      <c r="I33" s="451">
        <f>+F33*7.75%*12</f>
        <v>297.60000000000002</v>
      </c>
      <c r="J33" s="449">
        <v>0</v>
      </c>
      <c r="K33" s="451">
        <f>+F33*7.5%*12</f>
        <v>288</v>
      </c>
      <c r="L33" s="451">
        <f>+G33+H33+I33+J33</f>
        <v>4457.6000000000004</v>
      </c>
      <c r="M33" s="378"/>
      <c r="N33" s="376"/>
      <c r="R33" s="78">
        <v>1</v>
      </c>
      <c r="S33" s="492" t="s">
        <v>212</v>
      </c>
      <c r="T33" s="507" t="s">
        <v>213</v>
      </c>
      <c r="U33" s="450">
        <v>320</v>
      </c>
      <c r="V33" s="449">
        <f>+U33*12</f>
        <v>3840</v>
      </c>
      <c r="W33" s="449">
        <f>+U33</f>
        <v>320</v>
      </c>
      <c r="X33" s="451">
        <f>+U33*7.75%*12</f>
        <v>297.60000000000002</v>
      </c>
      <c r="Y33" s="449">
        <v>0</v>
      </c>
      <c r="Z33" s="451">
        <f>+U33*7.5%*12</f>
        <v>288</v>
      </c>
      <c r="AA33" s="451">
        <f>+V33+W33+X33+Y33</f>
        <v>4457.6000000000004</v>
      </c>
    </row>
    <row r="34" spans="1:27" ht="20.25">
      <c r="A34" s="78">
        <v>2</v>
      </c>
      <c r="B34" s="492" t="s">
        <v>639</v>
      </c>
      <c r="C34" s="507" t="s">
        <v>213</v>
      </c>
      <c r="D34" s="504"/>
      <c r="E34" s="80"/>
      <c r="F34" s="450">
        <v>320</v>
      </c>
      <c r="G34" s="449">
        <f t="shared" ref="G34:G96" si="11">+F34*12</f>
        <v>3840</v>
      </c>
      <c r="H34" s="449">
        <f t="shared" ref="H34:H64" si="12">+F34</f>
        <v>320</v>
      </c>
      <c r="I34" s="451">
        <v>0</v>
      </c>
      <c r="J34" s="449">
        <f>+F34*7.5%*12</f>
        <v>288</v>
      </c>
      <c r="K34" s="451">
        <f t="shared" ref="K34:K64" si="13">+F34*7.5%*12</f>
        <v>288</v>
      </c>
      <c r="L34" s="451">
        <f t="shared" ref="L34:L64" si="14">+G34+H34+I34+J34</f>
        <v>4448</v>
      </c>
      <c r="M34" s="378"/>
      <c r="N34" s="376"/>
      <c r="R34" s="78">
        <v>2</v>
      </c>
      <c r="S34" s="492" t="s">
        <v>639</v>
      </c>
      <c r="T34" s="507" t="s">
        <v>213</v>
      </c>
      <c r="U34" s="450">
        <v>320</v>
      </c>
      <c r="V34" s="449">
        <f t="shared" ref="V34:V96" si="15">+U34*12</f>
        <v>3840</v>
      </c>
      <c r="W34" s="449">
        <f t="shared" ref="W34:W96" si="16">+U34</f>
        <v>320</v>
      </c>
      <c r="X34" s="451">
        <v>0</v>
      </c>
      <c r="Y34" s="449">
        <f>+U34*7.5%*12</f>
        <v>288</v>
      </c>
      <c r="Z34" s="451">
        <f t="shared" ref="Z34:Z96" si="17">+U34*7.5%*12</f>
        <v>288</v>
      </c>
      <c r="AA34" s="451">
        <f t="shared" ref="AA34:AA96" si="18">+V34+W34+X34+Y34</f>
        <v>4448</v>
      </c>
    </row>
    <row r="35" spans="1:27" ht="20.25">
      <c r="A35" s="78">
        <v>3</v>
      </c>
      <c r="B35" s="492" t="s">
        <v>214</v>
      </c>
      <c r="C35" s="507" t="s">
        <v>215</v>
      </c>
      <c r="D35" s="504"/>
      <c r="E35" s="80"/>
      <c r="F35" s="450">
        <v>400</v>
      </c>
      <c r="G35" s="449">
        <f t="shared" si="11"/>
        <v>4800</v>
      </c>
      <c r="H35" s="449">
        <f t="shared" si="12"/>
        <v>400</v>
      </c>
      <c r="I35" s="451">
        <f t="shared" ref="I35:I64" si="19">+F35*7.75%*12</f>
        <v>372</v>
      </c>
      <c r="J35" s="449">
        <v>0</v>
      </c>
      <c r="K35" s="451">
        <f t="shared" si="13"/>
        <v>360</v>
      </c>
      <c r="L35" s="451">
        <f t="shared" si="14"/>
        <v>5572</v>
      </c>
      <c r="M35" s="378"/>
      <c r="N35" s="376"/>
      <c r="R35" s="78">
        <v>3</v>
      </c>
      <c r="S35" s="492" t="s">
        <v>214</v>
      </c>
      <c r="T35" s="507" t="s">
        <v>215</v>
      </c>
      <c r="U35" s="450">
        <v>400</v>
      </c>
      <c r="V35" s="449">
        <f t="shared" si="15"/>
        <v>4800</v>
      </c>
      <c r="W35" s="449">
        <f t="shared" si="16"/>
        <v>400</v>
      </c>
      <c r="X35" s="451">
        <f t="shared" ref="X35:X76" si="20">+U35*7.75%*12</f>
        <v>372</v>
      </c>
      <c r="Y35" s="449">
        <v>0</v>
      </c>
      <c r="Z35" s="451">
        <f t="shared" si="17"/>
        <v>360</v>
      </c>
      <c r="AA35" s="451">
        <f t="shared" si="18"/>
        <v>5572</v>
      </c>
    </row>
    <row r="36" spans="1:27" ht="29.25" customHeight="1">
      <c r="A36" s="78">
        <v>4</v>
      </c>
      <c r="B36" s="493" t="s">
        <v>226</v>
      </c>
      <c r="C36" s="508" t="s">
        <v>227</v>
      </c>
      <c r="D36" s="504"/>
      <c r="E36" s="80"/>
      <c r="F36" s="451">
        <v>370</v>
      </c>
      <c r="G36" s="449">
        <f t="shared" si="11"/>
        <v>4440</v>
      </c>
      <c r="H36" s="449">
        <f t="shared" si="12"/>
        <v>370</v>
      </c>
      <c r="I36" s="451">
        <f t="shared" si="19"/>
        <v>344.1</v>
      </c>
      <c r="J36" s="449">
        <v>0</v>
      </c>
      <c r="K36" s="451">
        <f t="shared" si="13"/>
        <v>333</v>
      </c>
      <c r="L36" s="451">
        <f t="shared" si="14"/>
        <v>5154.1000000000004</v>
      </c>
      <c r="M36" s="378"/>
      <c r="N36" s="376"/>
      <c r="R36" s="78">
        <v>4</v>
      </c>
      <c r="S36" s="493" t="s">
        <v>226</v>
      </c>
      <c r="T36" s="508" t="s">
        <v>227</v>
      </c>
      <c r="U36" s="451">
        <v>370</v>
      </c>
      <c r="V36" s="449">
        <f t="shared" si="15"/>
        <v>4440</v>
      </c>
      <c r="W36" s="449">
        <f t="shared" si="16"/>
        <v>370</v>
      </c>
      <c r="X36" s="451">
        <f t="shared" si="20"/>
        <v>344.1</v>
      </c>
      <c r="Y36" s="449">
        <v>0</v>
      </c>
      <c r="Z36" s="451">
        <f t="shared" si="17"/>
        <v>333</v>
      </c>
      <c r="AA36" s="451">
        <f t="shared" si="18"/>
        <v>5154.1000000000004</v>
      </c>
    </row>
    <row r="37" spans="1:27" ht="26.25" customHeight="1">
      <c r="A37" s="78">
        <v>5</v>
      </c>
      <c r="B37" s="494" t="s">
        <v>224</v>
      </c>
      <c r="C37" s="509" t="s">
        <v>640</v>
      </c>
      <c r="D37" s="504"/>
      <c r="E37" s="80"/>
      <c r="F37" s="451">
        <v>550</v>
      </c>
      <c r="G37" s="449">
        <f t="shared" si="11"/>
        <v>6600</v>
      </c>
      <c r="H37" s="449">
        <f t="shared" si="12"/>
        <v>550</v>
      </c>
      <c r="I37" s="451">
        <f t="shared" si="19"/>
        <v>511.5</v>
      </c>
      <c r="J37" s="449">
        <v>0</v>
      </c>
      <c r="K37" s="451">
        <f t="shared" si="13"/>
        <v>495</v>
      </c>
      <c r="L37" s="451">
        <f t="shared" si="14"/>
        <v>7661.5</v>
      </c>
      <c r="M37" s="378"/>
      <c r="N37" s="376"/>
      <c r="R37" s="78">
        <v>5</v>
      </c>
      <c r="S37" s="494" t="s">
        <v>224</v>
      </c>
      <c r="T37" s="509" t="s">
        <v>640</v>
      </c>
      <c r="U37" s="451">
        <v>550</v>
      </c>
      <c r="V37" s="449">
        <f t="shared" si="15"/>
        <v>6600</v>
      </c>
      <c r="W37" s="449">
        <f t="shared" si="16"/>
        <v>550</v>
      </c>
      <c r="X37" s="451">
        <f t="shared" si="20"/>
        <v>511.5</v>
      </c>
      <c r="Y37" s="449">
        <v>0</v>
      </c>
      <c r="Z37" s="451">
        <f t="shared" si="17"/>
        <v>495</v>
      </c>
      <c r="AA37" s="451">
        <f t="shared" si="18"/>
        <v>7661.5</v>
      </c>
    </row>
    <row r="38" spans="1:27" ht="27">
      <c r="A38" s="78"/>
      <c r="B38" s="495" t="s">
        <v>228</v>
      </c>
      <c r="C38" s="491" t="s">
        <v>229</v>
      </c>
      <c r="D38" s="504"/>
      <c r="E38" s="80"/>
      <c r="F38" s="451">
        <v>820</v>
      </c>
      <c r="G38" s="449">
        <f t="shared" si="11"/>
        <v>9840</v>
      </c>
      <c r="H38" s="449">
        <f t="shared" si="12"/>
        <v>820</v>
      </c>
      <c r="I38" s="451">
        <f t="shared" si="19"/>
        <v>762.59999999999991</v>
      </c>
      <c r="J38" s="449"/>
      <c r="K38" s="451">
        <f t="shared" si="13"/>
        <v>738</v>
      </c>
      <c r="L38" s="451">
        <f t="shared" si="14"/>
        <v>11422.6</v>
      </c>
      <c r="M38" s="378"/>
      <c r="N38" s="376"/>
      <c r="R38" s="78">
        <v>6</v>
      </c>
      <c r="S38" s="495" t="s">
        <v>228</v>
      </c>
      <c r="T38" s="512" t="s">
        <v>229</v>
      </c>
      <c r="U38" s="451">
        <v>820</v>
      </c>
      <c r="V38" s="449">
        <f t="shared" si="15"/>
        <v>9840</v>
      </c>
      <c r="W38" s="449">
        <f t="shared" si="16"/>
        <v>820</v>
      </c>
      <c r="X38" s="451">
        <f t="shared" si="20"/>
        <v>762.59999999999991</v>
      </c>
      <c r="Y38" s="449"/>
      <c r="Z38" s="451">
        <f t="shared" si="17"/>
        <v>738</v>
      </c>
      <c r="AA38" s="451">
        <f t="shared" si="18"/>
        <v>11422.6</v>
      </c>
    </row>
    <row r="39" spans="1:27" ht="35.25" customHeight="1">
      <c r="A39" s="78">
        <v>6</v>
      </c>
      <c r="B39" s="493" t="s">
        <v>230</v>
      </c>
      <c r="C39" s="510" t="s">
        <v>642</v>
      </c>
      <c r="D39" s="504"/>
      <c r="E39" s="80"/>
      <c r="F39" s="451">
        <v>436</v>
      </c>
      <c r="G39" s="449">
        <f t="shared" si="11"/>
        <v>5232</v>
      </c>
      <c r="H39" s="449">
        <f t="shared" si="12"/>
        <v>436</v>
      </c>
      <c r="I39" s="451">
        <f t="shared" si="19"/>
        <v>405.48</v>
      </c>
      <c r="J39" s="449">
        <v>0</v>
      </c>
      <c r="K39" s="451">
        <f t="shared" si="13"/>
        <v>392.4</v>
      </c>
      <c r="L39" s="451">
        <f t="shared" si="14"/>
        <v>6073.48</v>
      </c>
      <c r="M39" s="378"/>
      <c r="N39" s="376"/>
      <c r="R39" s="78">
        <v>7</v>
      </c>
      <c r="S39" s="493" t="s">
        <v>230</v>
      </c>
      <c r="T39" s="510" t="s">
        <v>642</v>
      </c>
      <c r="U39" s="451">
        <v>436</v>
      </c>
      <c r="V39" s="449">
        <f t="shared" si="15"/>
        <v>5232</v>
      </c>
      <c r="W39" s="449">
        <f t="shared" si="16"/>
        <v>436</v>
      </c>
      <c r="X39" s="451">
        <f t="shared" si="20"/>
        <v>405.48</v>
      </c>
      <c r="Y39" s="449">
        <v>0</v>
      </c>
      <c r="Z39" s="451">
        <f t="shared" si="17"/>
        <v>392.4</v>
      </c>
      <c r="AA39" s="451">
        <f t="shared" si="18"/>
        <v>6073.48</v>
      </c>
    </row>
    <row r="40" spans="1:27" ht="42" customHeight="1">
      <c r="A40" s="78">
        <v>7</v>
      </c>
      <c r="B40" s="493" t="s">
        <v>638</v>
      </c>
      <c r="C40" s="510" t="s">
        <v>642</v>
      </c>
      <c r="D40" s="504"/>
      <c r="E40" s="80"/>
      <c r="F40" s="451">
        <v>300</v>
      </c>
      <c r="G40" s="449">
        <f t="shared" si="11"/>
        <v>3600</v>
      </c>
      <c r="H40" s="449">
        <f t="shared" si="12"/>
        <v>300</v>
      </c>
      <c r="I40" s="451">
        <f t="shared" si="19"/>
        <v>279</v>
      </c>
      <c r="J40" s="449">
        <v>0</v>
      </c>
      <c r="K40" s="451">
        <f t="shared" si="13"/>
        <v>270</v>
      </c>
      <c r="L40" s="451">
        <f t="shared" si="14"/>
        <v>4179</v>
      </c>
      <c r="M40" s="378"/>
      <c r="N40" s="376"/>
      <c r="R40" s="78">
        <v>8</v>
      </c>
      <c r="S40" s="495" t="s">
        <v>693</v>
      </c>
      <c r="T40" s="510" t="s">
        <v>642</v>
      </c>
      <c r="U40" s="451">
        <v>320</v>
      </c>
      <c r="V40" s="449">
        <f t="shared" ref="V40" si="21">+U40*12</f>
        <v>3840</v>
      </c>
      <c r="W40" s="449">
        <f t="shared" ref="W40" si="22">+U40</f>
        <v>320</v>
      </c>
      <c r="X40" s="451">
        <f t="shared" si="20"/>
        <v>297.60000000000002</v>
      </c>
      <c r="Y40" s="449">
        <v>0</v>
      </c>
      <c r="Z40" s="451">
        <f t="shared" ref="Z40" si="23">+U40*7.5%*12</f>
        <v>288</v>
      </c>
      <c r="AA40" s="451">
        <f t="shared" ref="AA40" si="24">+V40+W40+X40+Y40</f>
        <v>4457.6000000000004</v>
      </c>
    </row>
    <row r="41" spans="1:27" ht="24.75" customHeight="1">
      <c r="A41" s="78">
        <v>8</v>
      </c>
      <c r="B41" s="493" t="s">
        <v>641</v>
      </c>
      <c r="C41" s="510" t="s">
        <v>643</v>
      </c>
      <c r="D41" s="504"/>
      <c r="E41" s="80"/>
      <c r="F41" s="451">
        <v>436</v>
      </c>
      <c r="G41" s="449">
        <f t="shared" si="11"/>
        <v>5232</v>
      </c>
      <c r="H41" s="449">
        <f t="shared" si="12"/>
        <v>436</v>
      </c>
      <c r="I41" s="451">
        <f t="shared" si="19"/>
        <v>405.48</v>
      </c>
      <c r="J41" s="449">
        <v>0</v>
      </c>
      <c r="K41" s="451">
        <f t="shared" si="13"/>
        <v>392.4</v>
      </c>
      <c r="L41" s="451">
        <f t="shared" si="14"/>
        <v>6073.48</v>
      </c>
      <c r="M41" s="378"/>
      <c r="N41" s="376"/>
      <c r="R41" s="78">
        <v>9</v>
      </c>
      <c r="S41" s="493" t="s">
        <v>641</v>
      </c>
      <c r="T41" s="510" t="s">
        <v>643</v>
      </c>
      <c r="U41" s="451">
        <v>436</v>
      </c>
      <c r="V41" s="449">
        <f t="shared" si="15"/>
        <v>5232</v>
      </c>
      <c r="W41" s="449">
        <f t="shared" si="16"/>
        <v>436</v>
      </c>
      <c r="X41" s="451">
        <f t="shared" si="20"/>
        <v>405.48</v>
      </c>
      <c r="Y41" s="449">
        <v>0</v>
      </c>
      <c r="Z41" s="451">
        <f t="shared" si="17"/>
        <v>392.4</v>
      </c>
      <c r="AA41" s="451">
        <f t="shared" si="18"/>
        <v>6073.48</v>
      </c>
    </row>
    <row r="42" spans="1:27" ht="45">
      <c r="A42" s="78">
        <v>9</v>
      </c>
      <c r="B42" s="493" t="s">
        <v>645</v>
      </c>
      <c r="C42" s="508" t="s">
        <v>647</v>
      </c>
      <c r="D42" s="504"/>
      <c r="E42" s="80"/>
      <c r="F42" s="451">
        <v>436</v>
      </c>
      <c r="G42" s="449">
        <f t="shared" si="11"/>
        <v>5232</v>
      </c>
      <c r="H42" s="449">
        <f t="shared" si="12"/>
        <v>436</v>
      </c>
      <c r="I42" s="451">
        <f t="shared" si="19"/>
        <v>405.48</v>
      </c>
      <c r="J42" s="449">
        <v>0</v>
      </c>
      <c r="K42" s="451">
        <f t="shared" si="13"/>
        <v>392.4</v>
      </c>
      <c r="L42" s="451">
        <f t="shared" si="14"/>
        <v>6073.48</v>
      </c>
      <c r="M42" s="378"/>
      <c r="N42" s="376"/>
      <c r="R42" s="78">
        <v>10</v>
      </c>
      <c r="S42" s="493" t="s">
        <v>645</v>
      </c>
      <c r="T42" s="508" t="s">
        <v>647</v>
      </c>
      <c r="U42" s="451">
        <v>436</v>
      </c>
      <c r="V42" s="449">
        <f t="shared" si="15"/>
        <v>5232</v>
      </c>
      <c r="W42" s="449">
        <f t="shared" si="16"/>
        <v>436</v>
      </c>
      <c r="X42" s="451">
        <f t="shared" si="20"/>
        <v>405.48</v>
      </c>
      <c r="Y42" s="449">
        <v>0</v>
      </c>
      <c r="Z42" s="451">
        <f t="shared" si="17"/>
        <v>392.4</v>
      </c>
      <c r="AA42" s="451">
        <f t="shared" si="18"/>
        <v>6073.48</v>
      </c>
    </row>
    <row r="43" spans="1:27" ht="39" customHeight="1">
      <c r="A43" s="78">
        <v>10</v>
      </c>
      <c r="B43" s="493" t="s">
        <v>646</v>
      </c>
      <c r="C43" s="511" t="s">
        <v>676</v>
      </c>
      <c r="D43" s="504"/>
      <c r="E43" s="80"/>
      <c r="F43" s="451">
        <v>700</v>
      </c>
      <c r="G43" s="449">
        <f t="shared" si="11"/>
        <v>8400</v>
      </c>
      <c r="H43" s="449">
        <f t="shared" si="12"/>
        <v>700</v>
      </c>
      <c r="I43" s="451">
        <f t="shared" si="19"/>
        <v>651</v>
      </c>
      <c r="J43" s="449">
        <v>0</v>
      </c>
      <c r="K43" s="451">
        <f t="shared" si="13"/>
        <v>630</v>
      </c>
      <c r="L43" s="451">
        <f t="shared" si="14"/>
        <v>9751</v>
      </c>
      <c r="M43" s="378"/>
      <c r="N43" s="376"/>
      <c r="R43" s="78">
        <v>11</v>
      </c>
      <c r="S43" s="493" t="s">
        <v>646</v>
      </c>
      <c r="T43" s="511" t="s">
        <v>676</v>
      </c>
      <c r="U43" s="451">
        <v>700</v>
      </c>
      <c r="V43" s="449">
        <f t="shared" si="15"/>
        <v>8400</v>
      </c>
      <c r="W43" s="449">
        <f t="shared" si="16"/>
        <v>700</v>
      </c>
      <c r="X43" s="451">
        <f t="shared" si="20"/>
        <v>651</v>
      </c>
      <c r="Y43" s="449">
        <v>0</v>
      </c>
      <c r="Z43" s="451">
        <f t="shared" si="17"/>
        <v>630</v>
      </c>
      <c r="AA43" s="451">
        <f t="shared" si="18"/>
        <v>9751</v>
      </c>
    </row>
    <row r="44" spans="1:27" ht="50.25" customHeight="1">
      <c r="A44" s="78">
        <v>11</v>
      </c>
      <c r="B44" s="495" t="s">
        <v>648</v>
      </c>
      <c r="C44" s="511" t="s">
        <v>649</v>
      </c>
      <c r="D44" s="504"/>
      <c r="E44" s="80"/>
      <c r="F44" s="451">
        <v>490</v>
      </c>
      <c r="G44" s="449">
        <f t="shared" si="11"/>
        <v>5880</v>
      </c>
      <c r="H44" s="449">
        <f t="shared" si="12"/>
        <v>490</v>
      </c>
      <c r="I44" s="451">
        <f t="shared" si="19"/>
        <v>455.70000000000005</v>
      </c>
      <c r="J44" s="449">
        <v>0</v>
      </c>
      <c r="K44" s="451">
        <f t="shared" si="13"/>
        <v>441</v>
      </c>
      <c r="L44" s="451">
        <f t="shared" si="14"/>
        <v>6825.7</v>
      </c>
      <c r="M44" s="378"/>
      <c r="N44" s="376"/>
      <c r="R44" s="78">
        <v>12</v>
      </c>
      <c r="S44" s="495" t="s">
        <v>648</v>
      </c>
      <c r="T44" s="511" t="s">
        <v>649</v>
      </c>
      <c r="U44" s="451">
        <v>490</v>
      </c>
      <c r="V44" s="449">
        <f t="shared" si="15"/>
        <v>5880</v>
      </c>
      <c r="W44" s="449">
        <f t="shared" si="16"/>
        <v>490</v>
      </c>
      <c r="X44" s="451">
        <f t="shared" si="20"/>
        <v>455.70000000000005</v>
      </c>
      <c r="Y44" s="449">
        <v>0</v>
      </c>
      <c r="Z44" s="451">
        <f t="shared" si="17"/>
        <v>441</v>
      </c>
      <c r="AA44" s="451">
        <f t="shared" si="18"/>
        <v>6825.7</v>
      </c>
    </row>
    <row r="45" spans="1:27" ht="27" customHeight="1">
      <c r="A45" s="78">
        <v>12</v>
      </c>
      <c r="B45" s="495" t="s">
        <v>232</v>
      </c>
      <c r="C45" s="510" t="s">
        <v>233</v>
      </c>
      <c r="D45" s="504"/>
      <c r="E45" s="80"/>
      <c r="F45" s="451">
        <v>436</v>
      </c>
      <c r="G45" s="449">
        <f t="shared" si="11"/>
        <v>5232</v>
      </c>
      <c r="H45" s="449">
        <f t="shared" si="12"/>
        <v>436</v>
      </c>
      <c r="I45" s="451">
        <f t="shared" si="19"/>
        <v>405.48</v>
      </c>
      <c r="J45" s="449">
        <v>0</v>
      </c>
      <c r="K45" s="451">
        <f t="shared" si="13"/>
        <v>392.4</v>
      </c>
      <c r="L45" s="451">
        <f t="shared" si="14"/>
        <v>6073.48</v>
      </c>
      <c r="M45" s="378"/>
      <c r="N45" s="376"/>
      <c r="R45" s="78">
        <v>13</v>
      </c>
      <c r="S45" s="495" t="s">
        <v>232</v>
      </c>
      <c r="T45" s="510" t="s">
        <v>233</v>
      </c>
      <c r="U45" s="451">
        <v>436</v>
      </c>
      <c r="V45" s="449">
        <f t="shared" si="15"/>
        <v>5232</v>
      </c>
      <c r="W45" s="449">
        <f t="shared" si="16"/>
        <v>436</v>
      </c>
      <c r="X45" s="451">
        <f t="shared" si="20"/>
        <v>405.48</v>
      </c>
      <c r="Y45" s="449">
        <v>0</v>
      </c>
      <c r="Z45" s="451">
        <f t="shared" si="17"/>
        <v>392.4</v>
      </c>
      <c r="AA45" s="451">
        <f t="shared" si="18"/>
        <v>6073.48</v>
      </c>
    </row>
    <row r="46" spans="1:27" ht="27.75" customHeight="1">
      <c r="A46" s="78">
        <v>13</v>
      </c>
      <c r="B46" s="496" t="s">
        <v>650</v>
      </c>
      <c r="C46" s="512" t="s">
        <v>651</v>
      </c>
      <c r="D46" s="504"/>
      <c r="E46" s="80"/>
      <c r="F46" s="451">
        <v>440</v>
      </c>
      <c r="G46" s="449">
        <f t="shared" si="11"/>
        <v>5280</v>
      </c>
      <c r="H46" s="449">
        <f t="shared" si="12"/>
        <v>440</v>
      </c>
      <c r="I46" s="451">
        <f t="shared" si="19"/>
        <v>409.20000000000005</v>
      </c>
      <c r="J46" s="449">
        <v>0</v>
      </c>
      <c r="K46" s="451">
        <f t="shared" si="13"/>
        <v>396</v>
      </c>
      <c r="L46" s="451">
        <f t="shared" si="14"/>
        <v>6129.2</v>
      </c>
      <c r="M46" s="378"/>
      <c r="N46" s="376"/>
      <c r="R46" s="78">
        <v>14</v>
      </c>
      <c r="S46" s="496" t="s">
        <v>650</v>
      </c>
      <c r="T46" s="512" t="s">
        <v>651</v>
      </c>
      <c r="U46" s="451">
        <v>440</v>
      </c>
      <c r="V46" s="449">
        <f t="shared" si="15"/>
        <v>5280</v>
      </c>
      <c r="W46" s="449">
        <f t="shared" si="16"/>
        <v>440</v>
      </c>
      <c r="X46" s="451">
        <f t="shared" si="20"/>
        <v>409.20000000000005</v>
      </c>
      <c r="Y46" s="449">
        <v>0</v>
      </c>
      <c r="Z46" s="451">
        <f t="shared" si="17"/>
        <v>396</v>
      </c>
      <c r="AA46" s="451">
        <f t="shared" si="18"/>
        <v>6129.2</v>
      </c>
    </row>
    <row r="47" spans="1:27" ht="27">
      <c r="A47" s="78">
        <v>14</v>
      </c>
      <c r="B47" s="495" t="s">
        <v>652</v>
      </c>
      <c r="C47" s="507" t="s">
        <v>653</v>
      </c>
      <c r="D47" s="504"/>
      <c r="E47" s="80"/>
      <c r="F47" s="451">
        <v>436</v>
      </c>
      <c r="G47" s="449">
        <f t="shared" si="11"/>
        <v>5232</v>
      </c>
      <c r="H47" s="449">
        <f t="shared" si="12"/>
        <v>436</v>
      </c>
      <c r="I47" s="451">
        <f t="shared" si="19"/>
        <v>405.48</v>
      </c>
      <c r="J47" s="449">
        <v>0</v>
      </c>
      <c r="K47" s="451">
        <f t="shared" si="13"/>
        <v>392.4</v>
      </c>
      <c r="L47" s="451">
        <f t="shared" si="14"/>
        <v>6073.48</v>
      </c>
      <c r="M47" s="378"/>
      <c r="N47" s="376"/>
      <c r="R47" s="78">
        <v>15</v>
      </c>
      <c r="S47" s="495" t="s">
        <v>652</v>
      </c>
      <c r="T47" s="507" t="s">
        <v>653</v>
      </c>
      <c r="U47" s="451">
        <v>436</v>
      </c>
      <c r="V47" s="449">
        <f t="shared" si="15"/>
        <v>5232</v>
      </c>
      <c r="W47" s="449">
        <f t="shared" si="16"/>
        <v>436</v>
      </c>
      <c r="X47" s="451">
        <f t="shared" si="20"/>
        <v>405.48</v>
      </c>
      <c r="Y47" s="449">
        <v>0</v>
      </c>
      <c r="Z47" s="451">
        <f t="shared" si="17"/>
        <v>392.4</v>
      </c>
      <c r="AA47" s="451">
        <f t="shared" si="18"/>
        <v>6073.48</v>
      </c>
    </row>
    <row r="48" spans="1:27" ht="38.25" customHeight="1">
      <c r="A48" s="78">
        <v>15</v>
      </c>
      <c r="B48" s="493" t="s">
        <v>654</v>
      </c>
      <c r="C48" s="513" t="s">
        <v>655</v>
      </c>
      <c r="D48" s="504"/>
      <c r="E48" s="80"/>
      <c r="F48" s="451">
        <v>520</v>
      </c>
      <c r="G48" s="449">
        <f t="shared" si="11"/>
        <v>6240</v>
      </c>
      <c r="H48" s="449">
        <f t="shared" si="12"/>
        <v>520</v>
      </c>
      <c r="I48" s="451">
        <f t="shared" si="19"/>
        <v>483.59999999999997</v>
      </c>
      <c r="J48" s="449">
        <v>0</v>
      </c>
      <c r="K48" s="451">
        <f t="shared" si="13"/>
        <v>468</v>
      </c>
      <c r="L48" s="451">
        <f t="shared" si="14"/>
        <v>7243.6</v>
      </c>
      <c r="M48" s="378"/>
      <c r="N48" s="376"/>
      <c r="R48" s="78">
        <v>16</v>
      </c>
      <c r="S48" s="493" t="s">
        <v>654</v>
      </c>
      <c r="T48" s="517" t="s">
        <v>655</v>
      </c>
      <c r="U48" s="451">
        <v>520</v>
      </c>
      <c r="V48" s="449">
        <f t="shared" si="15"/>
        <v>6240</v>
      </c>
      <c r="W48" s="449">
        <f t="shared" si="16"/>
        <v>520</v>
      </c>
      <c r="X48" s="451">
        <f t="shared" si="20"/>
        <v>483.59999999999997</v>
      </c>
      <c r="Y48" s="449">
        <v>0</v>
      </c>
      <c r="Z48" s="451">
        <f t="shared" si="17"/>
        <v>468</v>
      </c>
      <c r="AA48" s="451">
        <f t="shared" si="18"/>
        <v>7243.6</v>
      </c>
    </row>
    <row r="49" spans="1:27" ht="42" customHeight="1">
      <c r="A49" s="78">
        <v>16</v>
      </c>
      <c r="B49" s="497" t="s">
        <v>656</v>
      </c>
      <c r="C49" s="514" t="s">
        <v>657</v>
      </c>
      <c r="D49" s="504"/>
      <c r="E49" s="80"/>
      <c r="F49" s="451">
        <v>470</v>
      </c>
      <c r="G49" s="449">
        <f t="shared" si="11"/>
        <v>5640</v>
      </c>
      <c r="H49" s="449">
        <f t="shared" si="12"/>
        <v>470</v>
      </c>
      <c r="I49" s="451">
        <f t="shared" si="19"/>
        <v>437.09999999999997</v>
      </c>
      <c r="J49" s="449">
        <v>0</v>
      </c>
      <c r="K49" s="451">
        <f t="shared" si="13"/>
        <v>423</v>
      </c>
      <c r="L49" s="451">
        <f t="shared" si="14"/>
        <v>6547.1</v>
      </c>
      <c r="M49" s="378"/>
      <c r="N49" s="376"/>
      <c r="R49" s="78">
        <v>17</v>
      </c>
      <c r="S49" s="497" t="s">
        <v>656</v>
      </c>
      <c r="T49" s="515" t="s">
        <v>657</v>
      </c>
      <c r="U49" s="451">
        <v>470</v>
      </c>
      <c r="V49" s="449">
        <f t="shared" si="15"/>
        <v>5640</v>
      </c>
      <c r="W49" s="449">
        <f t="shared" si="16"/>
        <v>470</v>
      </c>
      <c r="X49" s="451">
        <f t="shared" si="20"/>
        <v>437.09999999999997</v>
      </c>
      <c r="Y49" s="449">
        <v>0</v>
      </c>
      <c r="Z49" s="451">
        <f t="shared" si="17"/>
        <v>423</v>
      </c>
      <c r="AA49" s="451">
        <f t="shared" si="18"/>
        <v>6547.1</v>
      </c>
    </row>
    <row r="50" spans="1:27" ht="28.5" customHeight="1">
      <c r="A50" s="78">
        <v>17</v>
      </c>
      <c r="B50" s="495" t="s">
        <v>658</v>
      </c>
      <c r="C50" s="515" t="s">
        <v>659</v>
      </c>
      <c r="D50" s="504"/>
      <c r="E50" s="80"/>
      <c r="F50" s="451">
        <v>470</v>
      </c>
      <c r="G50" s="449">
        <f t="shared" si="11"/>
        <v>5640</v>
      </c>
      <c r="H50" s="449">
        <f t="shared" si="12"/>
        <v>470</v>
      </c>
      <c r="I50" s="451">
        <f t="shared" si="19"/>
        <v>437.09999999999997</v>
      </c>
      <c r="J50" s="449">
        <v>0</v>
      </c>
      <c r="K50" s="451">
        <f t="shared" si="13"/>
        <v>423</v>
      </c>
      <c r="L50" s="451">
        <f t="shared" si="14"/>
        <v>6547.1</v>
      </c>
      <c r="M50" s="378"/>
      <c r="N50" s="376"/>
      <c r="R50" s="78">
        <v>18</v>
      </c>
      <c r="S50" s="495" t="s">
        <v>658</v>
      </c>
      <c r="T50" s="515" t="s">
        <v>659</v>
      </c>
      <c r="U50" s="451">
        <v>470</v>
      </c>
      <c r="V50" s="449">
        <f t="shared" si="15"/>
        <v>5640</v>
      </c>
      <c r="W50" s="449">
        <f t="shared" si="16"/>
        <v>470</v>
      </c>
      <c r="X50" s="451">
        <f t="shared" si="20"/>
        <v>437.09999999999997</v>
      </c>
      <c r="Y50" s="449">
        <v>0</v>
      </c>
      <c r="Z50" s="451">
        <f t="shared" si="17"/>
        <v>423</v>
      </c>
      <c r="AA50" s="451">
        <f t="shared" si="18"/>
        <v>6547.1</v>
      </c>
    </row>
    <row r="51" spans="1:27" ht="26.25" customHeight="1">
      <c r="A51" s="78">
        <v>18</v>
      </c>
      <c r="B51" s="495" t="s">
        <v>660</v>
      </c>
      <c r="C51" s="516" t="s">
        <v>237</v>
      </c>
      <c r="D51" s="504"/>
      <c r="E51" s="80"/>
      <c r="F51" s="451">
        <v>800</v>
      </c>
      <c r="G51" s="449">
        <f t="shared" si="11"/>
        <v>9600</v>
      </c>
      <c r="H51" s="449">
        <f t="shared" si="12"/>
        <v>800</v>
      </c>
      <c r="I51" s="451">
        <f t="shared" si="19"/>
        <v>744</v>
      </c>
      <c r="J51" s="449">
        <v>0</v>
      </c>
      <c r="K51" s="451">
        <f t="shared" si="13"/>
        <v>720</v>
      </c>
      <c r="L51" s="451">
        <f t="shared" si="14"/>
        <v>11144</v>
      </c>
      <c r="M51" s="378"/>
      <c r="N51" s="376"/>
      <c r="R51" s="78">
        <v>19</v>
      </c>
      <c r="S51" s="495" t="s">
        <v>660</v>
      </c>
      <c r="T51" s="638" t="s">
        <v>237</v>
      </c>
      <c r="U51" s="451">
        <v>800</v>
      </c>
      <c r="V51" s="449">
        <f t="shared" si="15"/>
        <v>9600</v>
      </c>
      <c r="W51" s="449">
        <f t="shared" si="16"/>
        <v>800</v>
      </c>
      <c r="X51" s="451">
        <f t="shared" si="20"/>
        <v>744</v>
      </c>
      <c r="Y51" s="449">
        <v>0</v>
      </c>
      <c r="Z51" s="451">
        <f t="shared" si="17"/>
        <v>720</v>
      </c>
      <c r="AA51" s="451">
        <f t="shared" si="18"/>
        <v>11144</v>
      </c>
    </row>
    <row r="52" spans="1:27" ht="40.5" customHeight="1">
      <c r="A52" s="78">
        <v>19</v>
      </c>
      <c r="B52" s="493" t="s">
        <v>239</v>
      </c>
      <c r="C52" s="513" t="s">
        <v>661</v>
      </c>
      <c r="D52" s="504"/>
      <c r="E52" s="80"/>
      <c r="F52" s="451">
        <v>386</v>
      </c>
      <c r="G52" s="449">
        <f t="shared" si="11"/>
        <v>4632</v>
      </c>
      <c r="H52" s="449">
        <f t="shared" si="12"/>
        <v>386</v>
      </c>
      <c r="I52" s="451">
        <f t="shared" si="19"/>
        <v>358.98</v>
      </c>
      <c r="J52" s="449">
        <v>0</v>
      </c>
      <c r="K52" s="451">
        <f t="shared" si="13"/>
        <v>347.4</v>
      </c>
      <c r="L52" s="451">
        <f t="shared" si="14"/>
        <v>5376.98</v>
      </c>
      <c r="M52" s="378"/>
      <c r="N52" s="376"/>
      <c r="R52" s="78">
        <v>20</v>
      </c>
      <c r="S52" s="493" t="s">
        <v>239</v>
      </c>
      <c r="T52" s="517" t="s">
        <v>661</v>
      </c>
      <c r="U52" s="451">
        <v>386</v>
      </c>
      <c r="V52" s="449">
        <f t="shared" si="15"/>
        <v>4632</v>
      </c>
      <c r="W52" s="449">
        <f t="shared" si="16"/>
        <v>386</v>
      </c>
      <c r="X52" s="451">
        <f t="shared" si="20"/>
        <v>358.98</v>
      </c>
      <c r="Y52" s="449">
        <v>0</v>
      </c>
      <c r="Z52" s="451">
        <f t="shared" si="17"/>
        <v>347.4</v>
      </c>
      <c r="AA52" s="451">
        <f t="shared" si="18"/>
        <v>5376.98</v>
      </c>
    </row>
    <row r="53" spans="1:27" ht="42.75" customHeight="1">
      <c r="A53" s="78">
        <v>20</v>
      </c>
      <c r="B53" s="493" t="s">
        <v>662</v>
      </c>
      <c r="C53" s="512" t="s">
        <v>663</v>
      </c>
      <c r="D53" s="504"/>
      <c r="E53" s="80"/>
      <c r="F53" s="451">
        <v>386</v>
      </c>
      <c r="G53" s="449">
        <f t="shared" si="11"/>
        <v>4632</v>
      </c>
      <c r="H53" s="449">
        <f t="shared" si="12"/>
        <v>386</v>
      </c>
      <c r="I53" s="451">
        <f t="shared" si="19"/>
        <v>358.98</v>
      </c>
      <c r="J53" s="449">
        <v>0</v>
      </c>
      <c r="K53" s="451">
        <f t="shared" si="13"/>
        <v>347.4</v>
      </c>
      <c r="L53" s="451">
        <f t="shared" si="14"/>
        <v>5376.98</v>
      </c>
      <c r="M53" s="378"/>
      <c r="N53" s="376"/>
      <c r="R53" s="78">
        <v>21</v>
      </c>
      <c r="S53" s="493" t="s">
        <v>662</v>
      </c>
      <c r="T53" s="512" t="s">
        <v>663</v>
      </c>
      <c r="U53" s="451">
        <v>386</v>
      </c>
      <c r="V53" s="449">
        <f t="shared" si="15"/>
        <v>4632</v>
      </c>
      <c r="W53" s="449">
        <f t="shared" si="16"/>
        <v>386</v>
      </c>
      <c r="X53" s="451">
        <f t="shared" si="20"/>
        <v>358.98</v>
      </c>
      <c r="Y53" s="449">
        <v>0</v>
      </c>
      <c r="Z53" s="451">
        <f t="shared" si="17"/>
        <v>347.4</v>
      </c>
      <c r="AA53" s="451">
        <f t="shared" si="18"/>
        <v>5376.98</v>
      </c>
    </row>
    <row r="54" spans="1:27" ht="26.25" customHeight="1">
      <c r="A54" s="78">
        <v>21</v>
      </c>
      <c r="B54" s="495" t="s">
        <v>664</v>
      </c>
      <c r="C54" s="517" t="s">
        <v>665</v>
      </c>
      <c r="D54" s="504"/>
      <c r="E54" s="80"/>
      <c r="F54" s="451">
        <v>410</v>
      </c>
      <c r="G54" s="449">
        <f t="shared" si="11"/>
        <v>4920</v>
      </c>
      <c r="H54" s="449">
        <f t="shared" si="12"/>
        <v>410</v>
      </c>
      <c r="I54" s="451">
        <f t="shared" si="19"/>
        <v>381.29999999999995</v>
      </c>
      <c r="J54" s="449">
        <v>0</v>
      </c>
      <c r="K54" s="451">
        <f t="shared" si="13"/>
        <v>369</v>
      </c>
      <c r="L54" s="451">
        <f t="shared" si="14"/>
        <v>5711.3</v>
      </c>
      <c r="M54" s="378"/>
      <c r="N54" s="376"/>
      <c r="R54" s="78">
        <v>22</v>
      </c>
      <c r="S54" s="495" t="s">
        <v>664</v>
      </c>
      <c r="T54" s="517" t="s">
        <v>665</v>
      </c>
      <c r="U54" s="451">
        <v>410</v>
      </c>
      <c r="V54" s="449">
        <f t="shared" si="15"/>
        <v>4920</v>
      </c>
      <c r="W54" s="449">
        <f t="shared" si="16"/>
        <v>410</v>
      </c>
      <c r="X54" s="451">
        <f t="shared" si="20"/>
        <v>381.29999999999995</v>
      </c>
      <c r="Y54" s="449">
        <v>0</v>
      </c>
      <c r="Z54" s="451">
        <f t="shared" si="17"/>
        <v>369</v>
      </c>
      <c r="AA54" s="451">
        <f t="shared" si="18"/>
        <v>5711.3</v>
      </c>
    </row>
    <row r="55" spans="1:27" ht="20.25" customHeight="1">
      <c r="A55" s="78">
        <v>22</v>
      </c>
      <c r="B55" s="493" t="s">
        <v>238</v>
      </c>
      <c r="C55" s="517" t="s">
        <v>665</v>
      </c>
      <c r="D55" s="504"/>
      <c r="E55" s="80"/>
      <c r="F55" s="451">
        <v>410</v>
      </c>
      <c r="G55" s="449">
        <f t="shared" si="11"/>
        <v>4920</v>
      </c>
      <c r="H55" s="449">
        <f t="shared" si="12"/>
        <v>410</v>
      </c>
      <c r="I55" s="451">
        <f t="shared" si="19"/>
        <v>381.29999999999995</v>
      </c>
      <c r="J55" s="449">
        <v>0</v>
      </c>
      <c r="K55" s="451">
        <f t="shared" si="13"/>
        <v>369</v>
      </c>
      <c r="L55" s="451">
        <f t="shared" si="14"/>
        <v>5711.3</v>
      </c>
      <c r="M55" s="378"/>
      <c r="N55" s="376"/>
      <c r="R55" s="78">
        <v>23</v>
      </c>
      <c r="S55" s="493" t="s">
        <v>238</v>
      </c>
      <c r="T55" s="517" t="s">
        <v>665</v>
      </c>
      <c r="U55" s="451">
        <v>410</v>
      </c>
      <c r="V55" s="449">
        <f t="shared" si="15"/>
        <v>4920</v>
      </c>
      <c r="W55" s="449">
        <f t="shared" si="16"/>
        <v>410</v>
      </c>
      <c r="X55" s="451">
        <f t="shared" si="20"/>
        <v>381.29999999999995</v>
      </c>
      <c r="Y55" s="449">
        <v>0</v>
      </c>
      <c r="Z55" s="451">
        <f t="shared" si="17"/>
        <v>369</v>
      </c>
      <c r="AA55" s="451">
        <f t="shared" si="18"/>
        <v>5711.3</v>
      </c>
    </row>
    <row r="56" spans="1:27" ht="27">
      <c r="A56" s="78">
        <v>23</v>
      </c>
      <c r="B56" s="495" t="s">
        <v>666</v>
      </c>
      <c r="C56" s="518" t="s">
        <v>667</v>
      </c>
      <c r="D56" s="504"/>
      <c r="E56" s="80"/>
      <c r="F56" s="451">
        <v>320</v>
      </c>
      <c r="G56" s="449">
        <f t="shared" si="11"/>
        <v>3840</v>
      </c>
      <c r="H56" s="449">
        <f t="shared" si="12"/>
        <v>320</v>
      </c>
      <c r="I56" s="451">
        <f t="shared" si="19"/>
        <v>297.60000000000002</v>
      </c>
      <c r="J56" s="449">
        <v>0</v>
      </c>
      <c r="K56" s="451">
        <f t="shared" si="13"/>
        <v>288</v>
      </c>
      <c r="L56" s="451">
        <f t="shared" si="14"/>
        <v>4457.6000000000004</v>
      </c>
      <c r="M56" s="378"/>
      <c r="N56" s="376"/>
      <c r="R56" s="78">
        <v>24</v>
      </c>
      <c r="S56" s="495" t="s">
        <v>666</v>
      </c>
      <c r="T56" s="518" t="s">
        <v>667</v>
      </c>
      <c r="U56" s="451">
        <v>320</v>
      </c>
      <c r="V56" s="449">
        <f t="shared" si="15"/>
        <v>3840</v>
      </c>
      <c r="W56" s="449">
        <f t="shared" si="16"/>
        <v>320</v>
      </c>
      <c r="X56" s="451">
        <f t="shared" si="20"/>
        <v>297.60000000000002</v>
      </c>
      <c r="Y56" s="449">
        <v>0</v>
      </c>
      <c r="Z56" s="451">
        <f t="shared" si="17"/>
        <v>288</v>
      </c>
      <c r="AA56" s="451">
        <f t="shared" si="18"/>
        <v>4457.6000000000004</v>
      </c>
    </row>
    <row r="57" spans="1:27" ht="26.25" customHeight="1">
      <c r="A57" s="78">
        <v>24</v>
      </c>
      <c r="B57" s="495" t="s">
        <v>668</v>
      </c>
      <c r="C57" s="516" t="s">
        <v>677</v>
      </c>
      <c r="D57" s="504"/>
      <c r="E57" s="80"/>
      <c r="F57" s="451">
        <v>320</v>
      </c>
      <c r="G57" s="449">
        <f t="shared" si="11"/>
        <v>3840</v>
      </c>
      <c r="H57" s="449">
        <f t="shared" si="12"/>
        <v>320</v>
      </c>
      <c r="I57" s="451">
        <f t="shared" si="19"/>
        <v>297.60000000000002</v>
      </c>
      <c r="J57" s="449">
        <v>0</v>
      </c>
      <c r="K57" s="451">
        <f t="shared" si="13"/>
        <v>288</v>
      </c>
      <c r="L57" s="451">
        <f t="shared" si="14"/>
        <v>4457.6000000000004</v>
      </c>
      <c r="M57" s="378"/>
      <c r="N57" s="376"/>
      <c r="R57" s="78">
        <v>25</v>
      </c>
      <c r="S57" s="495" t="s">
        <v>668</v>
      </c>
      <c r="T57" s="638" t="s">
        <v>677</v>
      </c>
      <c r="U57" s="451">
        <v>320</v>
      </c>
      <c r="V57" s="449">
        <f t="shared" si="15"/>
        <v>3840</v>
      </c>
      <c r="W57" s="449">
        <f t="shared" si="16"/>
        <v>320</v>
      </c>
      <c r="X57" s="451">
        <f t="shared" si="20"/>
        <v>297.60000000000002</v>
      </c>
      <c r="Y57" s="449">
        <v>0</v>
      </c>
      <c r="Z57" s="451">
        <f t="shared" si="17"/>
        <v>288</v>
      </c>
      <c r="AA57" s="451">
        <f t="shared" si="18"/>
        <v>4457.6000000000004</v>
      </c>
    </row>
    <row r="58" spans="1:27" ht="46.5" customHeight="1">
      <c r="A58" s="78">
        <v>25</v>
      </c>
      <c r="B58" s="496" t="s">
        <v>256</v>
      </c>
      <c r="C58" s="515" t="s">
        <v>669</v>
      </c>
      <c r="D58" s="504"/>
      <c r="E58" s="80"/>
      <c r="F58" s="451">
        <v>436</v>
      </c>
      <c r="G58" s="449">
        <f t="shared" si="11"/>
        <v>5232</v>
      </c>
      <c r="H58" s="449">
        <f t="shared" si="12"/>
        <v>436</v>
      </c>
      <c r="I58" s="451">
        <f t="shared" si="19"/>
        <v>405.48</v>
      </c>
      <c r="J58" s="449">
        <v>0</v>
      </c>
      <c r="K58" s="451">
        <f t="shared" si="13"/>
        <v>392.4</v>
      </c>
      <c r="L58" s="451">
        <f t="shared" si="14"/>
        <v>6073.48</v>
      </c>
      <c r="M58" s="378"/>
      <c r="N58" s="376"/>
      <c r="R58" s="78">
        <v>26</v>
      </c>
      <c r="S58" s="496" t="s">
        <v>256</v>
      </c>
      <c r="T58" s="515" t="s">
        <v>669</v>
      </c>
      <c r="U58" s="451">
        <v>436</v>
      </c>
      <c r="V58" s="449">
        <f t="shared" si="15"/>
        <v>5232</v>
      </c>
      <c r="W58" s="449">
        <f t="shared" si="16"/>
        <v>436</v>
      </c>
      <c r="X58" s="451">
        <f t="shared" si="20"/>
        <v>405.48</v>
      </c>
      <c r="Y58" s="449">
        <v>0</v>
      </c>
      <c r="Z58" s="451">
        <f t="shared" si="17"/>
        <v>392.4</v>
      </c>
      <c r="AA58" s="451">
        <f t="shared" si="18"/>
        <v>6073.48</v>
      </c>
    </row>
    <row r="59" spans="1:27" ht="27">
      <c r="A59" s="78">
        <v>26</v>
      </c>
      <c r="B59" s="495" t="s">
        <v>257</v>
      </c>
      <c r="C59" s="512" t="s">
        <v>670</v>
      </c>
      <c r="D59" s="504"/>
      <c r="E59" s="80"/>
      <c r="F59" s="451">
        <v>451</v>
      </c>
      <c r="G59" s="449">
        <f t="shared" si="11"/>
        <v>5412</v>
      </c>
      <c r="H59" s="449">
        <f t="shared" si="12"/>
        <v>451</v>
      </c>
      <c r="I59" s="451">
        <f t="shared" si="19"/>
        <v>419.43</v>
      </c>
      <c r="J59" s="449">
        <v>0</v>
      </c>
      <c r="K59" s="451">
        <f t="shared" si="13"/>
        <v>405.9</v>
      </c>
      <c r="L59" s="451">
        <f t="shared" si="14"/>
        <v>6282.43</v>
      </c>
      <c r="M59" s="378"/>
      <c r="N59" s="376"/>
      <c r="R59" s="78">
        <v>27</v>
      </c>
      <c r="S59" s="495" t="s">
        <v>257</v>
      </c>
      <c r="T59" s="512" t="s">
        <v>670</v>
      </c>
      <c r="U59" s="451">
        <v>451</v>
      </c>
      <c r="V59" s="449">
        <f t="shared" si="15"/>
        <v>5412</v>
      </c>
      <c r="W59" s="449">
        <f t="shared" si="16"/>
        <v>451</v>
      </c>
      <c r="X59" s="451">
        <f t="shared" si="20"/>
        <v>419.43</v>
      </c>
      <c r="Y59" s="449">
        <v>0</v>
      </c>
      <c r="Z59" s="451">
        <f t="shared" si="17"/>
        <v>405.9</v>
      </c>
      <c r="AA59" s="451">
        <f t="shared" si="18"/>
        <v>6282.43</v>
      </c>
    </row>
    <row r="60" spans="1:27" ht="29.25" customHeight="1">
      <c r="A60" s="78">
        <v>27</v>
      </c>
      <c r="B60" s="498" t="s">
        <v>671</v>
      </c>
      <c r="C60" s="519" t="s">
        <v>672</v>
      </c>
      <c r="D60" s="505"/>
      <c r="E60" s="80"/>
      <c r="F60" s="451">
        <v>650</v>
      </c>
      <c r="G60" s="449">
        <f t="shared" si="11"/>
        <v>7800</v>
      </c>
      <c r="H60" s="449">
        <f t="shared" si="12"/>
        <v>650</v>
      </c>
      <c r="I60" s="451">
        <f t="shared" si="19"/>
        <v>604.5</v>
      </c>
      <c r="J60" s="449">
        <v>0</v>
      </c>
      <c r="K60" s="451">
        <f t="shared" si="13"/>
        <v>585</v>
      </c>
      <c r="L60" s="451">
        <f t="shared" si="14"/>
        <v>9054.5</v>
      </c>
      <c r="M60" s="378"/>
      <c r="N60" s="376"/>
      <c r="R60" s="78">
        <v>28</v>
      </c>
      <c r="S60" s="498" t="s">
        <v>671</v>
      </c>
      <c r="T60" s="519" t="s">
        <v>672</v>
      </c>
      <c r="U60" s="451">
        <v>650</v>
      </c>
      <c r="V60" s="449">
        <f t="shared" si="15"/>
        <v>7800</v>
      </c>
      <c r="W60" s="449">
        <f t="shared" si="16"/>
        <v>650</v>
      </c>
      <c r="X60" s="451">
        <f t="shared" si="20"/>
        <v>604.5</v>
      </c>
      <c r="Y60" s="449">
        <v>0</v>
      </c>
      <c r="Z60" s="451">
        <f t="shared" si="17"/>
        <v>585</v>
      </c>
      <c r="AA60" s="451">
        <f t="shared" si="18"/>
        <v>9054.5</v>
      </c>
    </row>
    <row r="61" spans="1:27" ht="42" customHeight="1">
      <c r="A61" s="78">
        <v>28</v>
      </c>
      <c r="B61" s="499" t="s">
        <v>673</v>
      </c>
      <c r="C61" s="515" t="s">
        <v>674</v>
      </c>
      <c r="D61" s="504"/>
      <c r="E61" s="80"/>
      <c r="F61" s="451">
        <v>340</v>
      </c>
      <c r="G61" s="449">
        <f t="shared" si="11"/>
        <v>4080</v>
      </c>
      <c r="H61" s="449">
        <f t="shared" si="12"/>
        <v>340</v>
      </c>
      <c r="I61" s="451">
        <f t="shared" si="19"/>
        <v>316.20000000000005</v>
      </c>
      <c r="J61" s="449">
        <v>0</v>
      </c>
      <c r="K61" s="451">
        <f t="shared" si="13"/>
        <v>306</v>
      </c>
      <c r="L61" s="451">
        <f t="shared" si="14"/>
        <v>4736.2</v>
      </c>
      <c r="M61" s="378"/>
      <c r="N61" s="376"/>
      <c r="R61" s="78">
        <v>29</v>
      </c>
      <c r="S61" s="499" t="s">
        <v>673</v>
      </c>
      <c r="T61" s="515" t="s">
        <v>674</v>
      </c>
      <c r="U61" s="451">
        <v>340</v>
      </c>
      <c r="V61" s="449">
        <f t="shared" si="15"/>
        <v>4080</v>
      </c>
      <c r="W61" s="449">
        <f t="shared" si="16"/>
        <v>340</v>
      </c>
      <c r="X61" s="451">
        <f t="shared" si="20"/>
        <v>316.20000000000005</v>
      </c>
      <c r="Y61" s="449">
        <v>0</v>
      </c>
      <c r="Z61" s="451">
        <f t="shared" si="17"/>
        <v>306</v>
      </c>
      <c r="AA61" s="451">
        <f t="shared" si="18"/>
        <v>4736.2</v>
      </c>
    </row>
    <row r="62" spans="1:27" ht="29.25" customHeight="1">
      <c r="A62" s="78">
        <v>29</v>
      </c>
      <c r="B62" s="499" t="s">
        <v>675</v>
      </c>
      <c r="C62" s="515" t="s">
        <v>674</v>
      </c>
      <c r="D62" s="504"/>
      <c r="E62" s="80"/>
      <c r="F62" s="451">
        <v>340</v>
      </c>
      <c r="G62" s="449">
        <f t="shared" si="11"/>
        <v>4080</v>
      </c>
      <c r="H62" s="449">
        <f t="shared" si="12"/>
        <v>340</v>
      </c>
      <c r="I62" s="451">
        <f t="shared" si="19"/>
        <v>316.20000000000005</v>
      </c>
      <c r="J62" s="449">
        <v>0</v>
      </c>
      <c r="K62" s="451">
        <f t="shared" si="13"/>
        <v>306</v>
      </c>
      <c r="L62" s="451">
        <f t="shared" si="14"/>
        <v>4736.2</v>
      </c>
      <c r="M62" s="378"/>
      <c r="N62" s="376"/>
      <c r="R62" s="78">
        <v>30</v>
      </c>
      <c r="S62" s="499" t="s">
        <v>675</v>
      </c>
      <c r="T62" s="515" t="s">
        <v>674</v>
      </c>
      <c r="U62" s="451">
        <v>340</v>
      </c>
      <c r="V62" s="449">
        <f t="shared" si="15"/>
        <v>4080</v>
      </c>
      <c r="W62" s="449">
        <f t="shared" si="16"/>
        <v>340</v>
      </c>
      <c r="X62" s="451">
        <f t="shared" si="20"/>
        <v>316.20000000000005</v>
      </c>
      <c r="Y62" s="449">
        <v>0</v>
      </c>
      <c r="Z62" s="451">
        <f t="shared" si="17"/>
        <v>306</v>
      </c>
      <c r="AA62" s="451">
        <f t="shared" si="18"/>
        <v>4736.2</v>
      </c>
    </row>
    <row r="63" spans="1:27" ht="36" customHeight="1">
      <c r="A63" s="78">
        <v>30</v>
      </c>
      <c r="B63" s="495" t="s">
        <v>678</v>
      </c>
      <c r="C63" s="520" t="s">
        <v>386</v>
      </c>
      <c r="D63" s="504"/>
      <c r="E63" s="80"/>
      <c r="F63" s="451">
        <v>320</v>
      </c>
      <c r="G63" s="449">
        <f t="shared" si="11"/>
        <v>3840</v>
      </c>
      <c r="H63" s="449">
        <f t="shared" si="12"/>
        <v>320</v>
      </c>
      <c r="I63" s="451">
        <f t="shared" si="19"/>
        <v>297.60000000000002</v>
      </c>
      <c r="J63" s="449">
        <v>0</v>
      </c>
      <c r="K63" s="451">
        <f t="shared" si="13"/>
        <v>288</v>
      </c>
      <c r="L63" s="451">
        <f t="shared" si="14"/>
        <v>4457.6000000000004</v>
      </c>
      <c r="M63" s="378"/>
      <c r="N63" s="376"/>
      <c r="R63" s="78">
        <v>31</v>
      </c>
      <c r="S63" s="495" t="s">
        <v>678</v>
      </c>
      <c r="T63" s="520" t="s">
        <v>386</v>
      </c>
      <c r="U63" s="451">
        <v>320</v>
      </c>
      <c r="V63" s="449">
        <f t="shared" si="15"/>
        <v>3840</v>
      </c>
      <c r="W63" s="449">
        <f t="shared" si="16"/>
        <v>320</v>
      </c>
      <c r="X63" s="451">
        <f t="shared" si="20"/>
        <v>297.60000000000002</v>
      </c>
      <c r="Y63" s="449">
        <v>0</v>
      </c>
      <c r="Z63" s="451">
        <f t="shared" si="17"/>
        <v>288</v>
      </c>
      <c r="AA63" s="451">
        <f t="shared" si="18"/>
        <v>4457.6000000000004</v>
      </c>
    </row>
    <row r="64" spans="1:27" ht="41.25" customHeight="1">
      <c r="A64" s="78">
        <v>31</v>
      </c>
      <c r="B64" s="496" t="s">
        <v>679</v>
      </c>
      <c r="C64" s="520" t="s">
        <v>386</v>
      </c>
      <c r="D64" s="504"/>
      <c r="E64" s="80"/>
      <c r="F64" s="451">
        <v>320</v>
      </c>
      <c r="G64" s="449">
        <f t="shared" si="11"/>
        <v>3840</v>
      </c>
      <c r="H64" s="449">
        <f t="shared" si="12"/>
        <v>320</v>
      </c>
      <c r="I64" s="451">
        <f t="shared" si="19"/>
        <v>297.60000000000002</v>
      </c>
      <c r="J64" s="449">
        <v>0</v>
      </c>
      <c r="K64" s="451">
        <f t="shared" si="13"/>
        <v>288</v>
      </c>
      <c r="L64" s="451">
        <f t="shared" si="14"/>
        <v>4457.6000000000004</v>
      </c>
      <c r="M64" s="378"/>
      <c r="N64" s="376"/>
      <c r="R64" s="78">
        <v>32</v>
      </c>
      <c r="S64" s="496" t="s">
        <v>679</v>
      </c>
      <c r="T64" s="520" t="s">
        <v>386</v>
      </c>
      <c r="U64" s="451">
        <v>320</v>
      </c>
      <c r="V64" s="449">
        <f t="shared" si="15"/>
        <v>3840</v>
      </c>
      <c r="W64" s="449">
        <f t="shared" si="16"/>
        <v>320</v>
      </c>
      <c r="X64" s="451">
        <f t="shared" si="20"/>
        <v>297.60000000000002</v>
      </c>
      <c r="Y64" s="449">
        <v>0</v>
      </c>
      <c r="Z64" s="451">
        <f t="shared" si="17"/>
        <v>288</v>
      </c>
      <c r="AA64" s="451">
        <f t="shared" si="18"/>
        <v>4457.6000000000004</v>
      </c>
    </row>
    <row r="65" spans="1:27" ht="27">
      <c r="A65" s="78">
        <v>32</v>
      </c>
      <c r="B65" s="500" t="s">
        <v>384</v>
      </c>
      <c r="C65" s="491" t="s">
        <v>680</v>
      </c>
      <c r="D65" s="504"/>
      <c r="E65" s="80"/>
      <c r="F65" s="451">
        <v>390</v>
      </c>
      <c r="G65" s="449">
        <f t="shared" si="11"/>
        <v>4680</v>
      </c>
      <c r="H65" s="449">
        <f t="shared" ref="H65:H77" si="25">+F65</f>
        <v>390</v>
      </c>
      <c r="I65" s="451">
        <f t="shared" ref="I65:I76" si="26">+F65*7.75%*12</f>
        <v>362.70000000000005</v>
      </c>
      <c r="J65" s="449">
        <v>0</v>
      </c>
      <c r="K65" s="451">
        <f t="shared" ref="K65:K77" si="27">+F65*7.5%*12</f>
        <v>351</v>
      </c>
      <c r="L65" s="451">
        <f t="shared" ref="L65:L77" si="28">+G65+H65+I65+J65</f>
        <v>5432.7</v>
      </c>
      <c r="M65" s="378"/>
      <c r="N65" s="376"/>
      <c r="R65" s="78">
        <v>33</v>
      </c>
      <c r="S65" s="500" t="s">
        <v>384</v>
      </c>
      <c r="T65" s="512" t="s">
        <v>680</v>
      </c>
      <c r="U65" s="451">
        <v>390</v>
      </c>
      <c r="V65" s="449">
        <f t="shared" si="15"/>
        <v>4680</v>
      </c>
      <c r="W65" s="449">
        <f t="shared" si="16"/>
        <v>390</v>
      </c>
      <c r="X65" s="451">
        <f t="shared" si="20"/>
        <v>362.70000000000005</v>
      </c>
      <c r="Y65" s="449">
        <v>0</v>
      </c>
      <c r="Z65" s="451">
        <f t="shared" si="17"/>
        <v>351</v>
      </c>
      <c r="AA65" s="451">
        <f t="shared" si="18"/>
        <v>5432.7</v>
      </c>
    </row>
    <row r="66" spans="1:27" ht="27">
      <c r="A66" s="78">
        <v>33</v>
      </c>
      <c r="B66" s="500" t="s">
        <v>681</v>
      </c>
      <c r="C66" s="521" t="s">
        <v>682</v>
      </c>
      <c r="D66" s="504"/>
      <c r="E66" s="80"/>
      <c r="F66" s="451">
        <v>340</v>
      </c>
      <c r="G66" s="449">
        <f t="shared" si="11"/>
        <v>4080</v>
      </c>
      <c r="H66" s="449">
        <f t="shared" si="25"/>
        <v>340</v>
      </c>
      <c r="I66" s="451">
        <f t="shared" si="26"/>
        <v>316.20000000000005</v>
      </c>
      <c r="J66" s="449">
        <v>0</v>
      </c>
      <c r="K66" s="451">
        <f t="shared" si="27"/>
        <v>306</v>
      </c>
      <c r="L66" s="451">
        <f t="shared" si="28"/>
        <v>4736.2</v>
      </c>
      <c r="M66" s="378"/>
      <c r="N66" s="376"/>
      <c r="R66" s="78">
        <v>34</v>
      </c>
      <c r="S66" s="500" t="s">
        <v>681</v>
      </c>
      <c r="T66" s="521" t="s">
        <v>682</v>
      </c>
      <c r="U66" s="451">
        <v>340</v>
      </c>
      <c r="V66" s="449">
        <f t="shared" si="15"/>
        <v>4080</v>
      </c>
      <c r="W66" s="449">
        <f t="shared" si="16"/>
        <v>340</v>
      </c>
      <c r="X66" s="451">
        <f t="shared" si="20"/>
        <v>316.20000000000005</v>
      </c>
      <c r="Y66" s="449">
        <v>0</v>
      </c>
      <c r="Z66" s="451">
        <f t="shared" si="17"/>
        <v>306</v>
      </c>
      <c r="AA66" s="451">
        <f t="shared" si="18"/>
        <v>4736.2</v>
      </c>
    </row>
    <row r="67" spans="1:27" ht="27">
      <c r="A67" s="78">
        <v>34</v>
      </c>
      <c r="B67" s="495" t="s">
        <v>266</v>
      </c>
      <c r="C67" s="512" t="s">
        <v>683</v>
      </c>
      <c r="D67" s="504"/>
      <c r="E67" s="80"/>
      <c r="F67" s="451">
        <v>340</v>
      </c>
      <c r="G67" s="449">
        <f t="shared" si="11"/>
        <v>4080</v>
      </c>
      <c r="H67" s="449">
        <f t="shared" si="25"/>
        <v>340</v>
      </c>
      <c r="I67" s="451">
        <f t="shared" si="26"/>
        <v>316.20000000000005</v>
      </c>
      <c r="J67" s="449">
        <v>0</v>
      </c>
      <c r="K67" s="451">
        <f t="shared" si="27"/>
        <v>306</v>
      </c>
      <c r="L67" s="451">
        <f t="shared" si="28"/>
        <v>4736.2</v>
      </c>
      <c r="M67" s="378"/>
      <c r="N67" s="376"/>
      <c r="R67" s="78">
        <v>35</v>
      </c>
      <c r="S67" s="495" t="s">
        <v>266</v>
      </c>
      <c r="T67" s="512" t="s">
        <v>683</v>
      </c>
      <c r="U67" s="451">
        <v>340</v>
      </c>
      <c r="V67" s="449">
        <f t="shared" si="15"/>
        <v>4080</v>
      </c>
      <c r="W67" s="449">
        <f t="shared" si="16"/>
        <v>340</v>
      </c>
      <c r="X67" s="451">
        <f t="shared" si="20"/>
        <v>316.20000000000005</v>
      </c>
      <c r="Y67" s="449">
        <v>0</v>
      </c>
      <c r="Z67" s="451">
        <f t="shared" si="17"/>
        <v>306</v>
      </c>
      <c r="AA67" s="451">
        <f t="shared" si="18"/>
        <v>4736.2</v>
      </c>
    </row>
    <row r="68" spans="1:27" ht="27">
      <c r="A68" s="78">
        <v>35</v>
      </c>
      <c r="B68" s="495" t="s">
        <v>268</v>
      </c>
      <c r="C68" s="491" t="s">
        <v>684</v>
      </c>
      <c r="D68" s="504"/>
      <c r="E68" s="80"/>
      <c r="F68" s="451">
        <v>390</v>
      </c>
      <c r="G68" s="449">
        <f t="shared" si="11"/>
        <v>4680</v>
      </c>
      <c r="H68" s="449">
        <f t="shared" si="25"/>
        <v>390</v>
      </c>
      <c r="I68" s="451">
        <f t="shared" si="26"/>
        <v>362.70000000000005</v>
      </c>
      <c r="J68" s="449">
        <v>0</v>
      </c>
      <c r="K68" s="451">
        <f t="shared" si="27"/>
        <v>351</v>
      </c>
      <c r="L68" s="451">
        <f t="shared" si="28"/>
        <v>5432.7</v>
      </c>
      <c r="M68" s="378"/>
      <c r="N68" s="376"/>
      <c r="R68" s="78">
        <v>36</v>
      </c>
      <c r="S68" s="495" t="s">
        <v>268</v>
      </c>
      <c r="T68" s="512" t="s">
        <v>684</v>
      </c>
      <c r="U68" s="451">
        <v>390</v>
      </c>
      <c r="V68" s="449">
        <f t="shared" si="15"/>
        <v>4680</v>
      </c>
      <c r="W68" s="449">
        <f t="shared" si="16"/>
        <v>390</v>
      </c>
      <c r="X68" s="451">
        <f t="shared" si="20"/>
        <v>362.70000000000005</v>
      </c>
      <c r="Y68" s="449">
        <v>0</v>
      </c>
      <c r="Z68" s="451">
        <f t="shared" si="17"/>
        <v>351</v>
      </c>
      <c r="AA68" s="451">
        <f t="shared" si="18"/>
        <v>5432.7</v>
      </c>
    </row>
    <row r="69" spans="1:27" ht="27">
      <c r="A69" s="78">
        <v>36</v>
      </c>
      <c r="B69" s="495" t="s">
        <v>685</v>
      </c>
      <c r="C69" s="512" t="s">
        <v>262</v>
      </c>
      <c r="D69" s="504"/>
      <c r="E69" s="80"/>
      <c r="F69" s="451">
        <v>340</v>
      </c>
      <c r="G69" s="449">
        <f t="shared" si="11"/>
        <v>4080</v>
      </c>
      <c r="H69" s="449">
        <f t="shared" si="25"/>
        <v>340</v>
      </c>
      <c r="I69" s="451">
        <f t="shared" si="26"/>
        <v>316.20000000000005</v>
      </c>
      <c r="J69" s="449">
        <v>0</v>
      </c>
      <c r="K69" s="451">
        <f t="shared" si="27"/>
        <v>306</v>
      </c>
      <c r="L69" s="451">
        <f t="shared" si="28"/>
        <v>4736.2</v>
      </c>
      <c r="M69" s="378"/>
      <c r="N69" s="376"/>
      <c r="R69" s="78">
        <v>37</v>
      </c>
      <c r="S69" s="495" t="s">
        <v>685</v>
      </c>
      <c r="T69" s="512" t="s">
        <v>262</v>
      </c>
      <c r="U69" s="451">
        <v>340</v>
      </c>
      <c r="V69" s="449">
        <f t="shared" si="15"/>
        <v>4080</v>
      </c>
      <c r="W69" s="449">
        <f t="shared" si="16"/>
        <v>340</v>
      </c>
      <c r="X69" s="451">
        <f t="shared" si="20"/>
        <v>316.20000000000005</v>
      </c>
      <c r="Y69" s="449">
        <v>0</v>
      </c>
      <c r="Z69" s="451">
        <f t="shared" si="17"/>
        <v>306</v>
      </c>
      <c r="AA69" s="451">
        <f t="shared" si="18"/>
        <v>4736.2</v>
      </c>
    </row>
    <row r="70" spans="1:27" ht="27">
      <c r="A70" s="78">
        <v>37</v>
      </c>
      <c r="B70" s="495" t="s">
        <v>263</v>
      </c>
      <c r="C70" s="512" t="s">
        <v>262</v>
      </c>
      <c r="D70" s="504"/>
      <c r="E70" s="80"/>
      <c r="F70" s="451">
        <v>340</v>
      </c>
      <c r="G70" s="449">
        <f t="shared" si="11"/>
        <v>4080</v>
      </c>
      <c r="H70" s="449">
        <f t="shared" si="25"/>
        <v>340</v>
      </c>
      <c r="I70" s="451">
        <f t="shared" si="26"/>
        <v>316.20000000000005</v>
      </c>
      <c r="J70" s="449">
        <v>0</v>
      </c>
      <c r="K70" s="451">
        <f t="shared" si="27"/>
        <v>306</v>
      </c>
      <c r="L70" s="451">
        <f t="shared" si="28"/>
        <v>4736.2</v>
      </c>
      <c r="M70" s="378"/>
      <c r="N70" s="376"/>
      <c r="R70" s="78">
        <v>38</v>
      </c>
      <c r="S70" s="495" t="s">
        <v>263</v>
      </c>
      <c r="T70" s="512" t="s">
        <v>262</v>
      </c>
      <c r="U70" s="451">
        <v>340</v>
      </c>
      <c r="V70" s="449">
        <f t="shared" si="15"/>
        <v>4080</v>
      </c>
      <c r="W70" s="449">
        <f t="shared" si="16"/>
        <v>340</v>
      </c>
      <c r="X70" s="451">
        <f t="shared" si="20"/>
        <v>316.20000000000005</v>
      </c>
      <c r="Y70" s="449">
        <v>0</v>
      </c>
      <c r="Z70" s="451">
        <f t="shared" si="17"/>
        <v>306</v>
      </c>
      <c r="AA70" s="451">
        <f t="shared" si="18"/>
        <v>4736.2</v>
      </c>
    </row>
    <row r="71" spans="1:27" ht="27">
      <c r="A71" s="78">
        <v>38</v>
      </c>
      <c r="B71" s="495" t="s">
        <v>686</v>
      </c>
      <c r="C71" s="512" t="s">
        <v>264</v>
      </c>
      <c r="D71" s="504"/>
      <c r="E71" s="80"/>
      <c r="F71" s="451">
        <v>390</v>
      </c>
      <c r="G71" s="449">
        <f t="shared" si="11"/>
        <v>4680</v>
      </c>
      <c r="H71" s="449">
        <f t="shared" si="25"/>
        <v>390</v>
      </c>
      <c r="I71" s="451">
        <f t="shared" si="26"/>
        <v>362.70000000000005</v>
      </c>
      <c r="J71" s="449">
        <v>0</v>
      </c>
      <c r="K71" s="451">
        <f t="shared" si="27"/>
        <v>351</v>
      </c>
      <c r="L71" s="451">
        <f t="shared" si="28"/>
        <v>5432.7</v>
      </c>
      <c r="M71" s="378"/>
      <c r="N71" s="376"/>
      <c r="R71" s="78">
        <v>39</v>
      </c>
      <c r="S71" s="495" t="s">
        <v>686</v>
      </c>
      <c r="T71" s="512" t="s">
        <v>264</v>
      </c>
      <c r="U71" s="451">
        <v>390</v>
      </c>
      <c r="V71" s="449">
        <f t="shared" si="15"/>
        <v>4680</v>
      </c>
      <c r="W71" s="449">
        <f t="shared" si="16"/>
        <v>390</v>
      </c>
      <c r="X71" s="451">
        <f t="shared" si="20"/>
        <v>362.70000000000005</v>
      </c>
      <c r="Y71" s="449">
        <v>0</v>
      </c>
      <c r="Z71" s="451">
        <f t="shared" si="17"/>
        <v>351</v>
      </c>
      <c r="AA71" s="451">
        <f t="shared" si="18"/>
        <v>5432.7</v>
      </c>
    </row>
    <row r="72" spans="1:27" ht="54">
      <c r="A72" s="78">
        <v>39</v>
      </c>
      <c r="B72" s="496" t="s">
        <v>687</v>
      </c>
      <c r="C72" s="512" t="s">
        <v>260</v>
      </c>
      <c r="D72" s="504"/>
      <c r="E72" s="80"/>
      <c r="F72" s="451">
        <v>340</v>
      </c>
      <c r="G72" s="449">
        <f t="shared" si="11"/>
        <v>4080</v>
      </c>
      <c r="H72" s="449">
        <f t="shared" si="25"/>
        <v>340</v>
      </c>
      <c r="I72" s="451">
        <f t="shared" si="26"/>
        <v>316.20000000000005</v>
      </c>
      <c r="J72" s="449">
        <v>0</v>
      </c>
      <c r="K72" s="451">
        <f t="shared" si="27"/>
        <v>306</v>
      </c>
      <c r="L72" s="451">
        <f t="shared" si="28"/>
        <v>4736.2</v>
      </c>
      <c r="M72" s="378"/>
      <c r="N72" s="376"/>
      <c r="R72" s="78">
        <v>40</v>
      </c>
      <c r="S72" s="496" t="s">
        <v>687</v>
      </c>
      <c r="T72" s="512" t="s">
        <v>260</v>
      </c>
      <c r="U72" s="451">
        <v>340</v>
      </c>
      <c r="V72" s="449">
        <f t="shared" si="15"/>
        <v>4080</v>
      </c>
      <c r="W72" s="449">
        <f t="shared" si="16"/>
        <v>340</v>
      </c>
      <c r="X72" s="451">
        <f t="shared" si="20"/>
        <v>316.20000000000005</v>
      </c>
      <c r="Y72" s="449">
        <v>0</v>
      </c>
      <c r="Z72" s="451">
        <f t="shared" si="17"/>
        <v>306</v>
      </c>
      <c r="AA72" s="451">
        <f t="shared" si="18"/>
        <v>4736.2</v>
      </c>
    </row>
    <row r="73" spans="1:27" ht="27">
      <c r="A73" s="78">
        <v>40</v>
      </c>
      <c r="B73" s="495" t="s">
        <v>259</v>
      </c>
      <c r="C73" s="512" t="s">
        <v>260</v>
      </c>
      <c r="D73" s="504"/>
      <c r="E73" s="80"/>
      <c r="F73" s="451">
        <v>340</v>
      </c>
      <c r="G73" s="449">
        <f t="shared" si="11"/>
        <v>4080</v>
      </c>
      <c r="H73" s="449">
        <f t="shared" si="25"/>
        <v>340</v>
      </c>
      <c r="I73" s="451">
        <f t="shared" si="26"/>
        <v>316.20000000000005</v>
      </c>
      <c r="J73" s="449">
        <v>0</v>
      </c>
      <c r="K73" s="451">
        <f t="shared" si="27"/>
        <v>306</v>
      </c>
      <c r="L73" s="451">
        <f t="shared" si="28"/>
        <v>4736.2</v>
      </c>
      <c r="M73" s="378"/>
      <c r="N73" s="376"/>
      <c r="R73" s="78">
        <v>41</v>
      </c>
      <c r="S73" s="495" t="s">
        <v>259</v>
      </c>
      <c r="T73" s="512" t="s">
        <v>260</v>
      </c>
      <c r="U73" s="451">
        <v>340</v>
      </c>
      <c r="V73" s="449">
        <f t="shared" si="15"/>
        <v>4080</v>
      </c>
      <c r="W73" s="449">
        <f t="shared" si="16"/>
        <v>340</v>
      </c>
      <c r="X73" s="451">
        <f t="shared" si="20"/>
        <v>316.20000000000005</v>
      </c>
      <c r="Y73" s="449">
        <v>0</v>
      </c>
      <c r="Z73" s="451">
        <f t="shared" si="17"/>
        <v>306</v>
      </c>
      <c r="AA73" s="451">
        <f t="shared" si="18"/>
        <v>4736.2</v>
      </c>
    </row>
    <row r="74" spans="1:27" ht="33.75" customHeight="1">
      <c r="A74" s="78">
        <v>41</v>
      </c>
      <c r="B74" s="495" t="s">
        <v>265</v>
      </c>
      <c r="C74" s="522" t="s">
        <v>688</v>
      </c>
      <c r="D74" s="504"/>
      <c r="E74" s="80"/>
      <c r="F74" s="451">
        <v>340</v>
      </c>
      <c r="G74" s="449">
        <f t="shared" si="11"/>
        <v>4080</v>
      </c>
      <c r="H74" s="449">
        <f t="shared" si="25"/>
        <v>340</v>
      </c>
      <c r="I74" s="451">
        <f t="shared" si="26"/>
        <v>316.20000000000005</v>
      </c>
      <c r="J74" s="449">
        <v>0</v>
      </c>
      <c r="K74" s="451">
        <f t="shared" si="27"/>
        <v>306</v>
      </c>
      <c r="L74" s="451">
        <f t="shared" si="28"/>
        <v>4736.2</v>
      </c>
      <c r="M74" s="378"/>
      <c r="N74" s="376"/>
      <c r="R74" s="78">
        <v>42</v>
      </c>
      <c r="S74" s="495" t="s">
        <v>265</v>
      </c>
      <c r="T74" s="522" t="s">
        <v>688</v>
      </c>
      <c r="U74" s="451">
        <v>340</v>
      </c>
      <c r="V74" s="449">
        <f t="shared" si="15"/>
        <v>4080</v>
      </c>
      <c r="W74" s="449">
        <f t="shared" si="16"/>
        <v>340</v>
      </c>
      <c r="X74" s="451">
        <f t="shared" si="20"/>
        <v>316.20000000000005</v>
      </c>
      <c r="Y74" s="449">
        <v>0</v>
      </c>
      <c r="Z74" s="451">
        <f t="shared" si="17"/>
        <v>306</v>
      </c>
      <c r="AA74" s="451">
        <f t="shared" si="18"/>
        <v>4736.2</v>
      </c>
    </row>
    <row r="75" spans="1:27" ht="27" customHeight="1">
      <c r="A75" s="78">
        <v>42</v>
      </c>
      <c r="B75" s="495" t="s">
        <v>689</v>
      </c>
      <c r="C75" s="522" t="s">
        <v>690</v>
      </c>
      <c r="D75" s="504"/>
      <c r="E75" s="80"/>
      <c r="F75" s="451">
        <v>373</v>
      </c>
      <c r="G75" s="449">
        <f t="shared" si="11"/>
        <v>4476</v>
      </c>
      <c r="H75" s="449">
        <f t="shared" si="25"/>
        <v>373</v>
      </c>
      <c r="I75" s="451">
        <f t="shared" si="26"/>
        <v>346.89</v>
      </c>
      <c r="J75" s="449">
        <v>0</v>
      </c>
      <c r="K75" s="451">
        <f t="shared" si="27"/>
        <v>335.7</v>
      </c>
      <c r="L75" s="451">
        <f t="shared" si="28"/>
        <v>5195.8900000000003</v>
      </c>
      <c r="M75" s="378"/>
      <c r="N75" s="376"/>
      <c r="R75" s="78">
        <v>43</v>
      </c>
      <c r="S75" s="495" t="s">
        <v>689</v>
      </c>
      <c r="T75" s="522" t="s">
        <v>690</v>
      </c>
      <c r="U75" s="451">
        <v>373</v>
      </c>
      <c r="V75" s="449">
        <f t="shared" si="15"/>
        <v>4476</v>
      </c>
      <c r="W75" s="449">
        <f t="shared" si="16"/>
        <v>373</v>
      </c>
      <c r="X75" s="451">
        <f t="shared" si="20"/>
        <v>346.89</v>
      </c>
      <c r="Y75" s="449">
        <v>0</v>
      </c>
      <c r="Z75" s="451">
        <f t="shared" si="17"/>
        <v>335.7</v>
      </c>
      <c r="AA75" s="451">
        <f t="shared" si="18"/>
        <v>5195.8900000000003</v>
      </c>
    </row>
    <row r="76" spans="1:27" ht="24" customHeight="1">
      <c r="A76" s="78">
        <v>43</v>
      </c>
      <c r="B76" s="495" t="s">
        <v>258</v>
      </c>
      <c r="C76" s="522" t="s">
        <v>690</v>
      </c>
      <c r="D76" s="504"/>
      <c r="E76" s="80"/>
      <c r="F76" s="451">
        <v>373</v>
      </c>
      <c r="G76" s="449">
        <f t="shared" si="11"/>
        <v>4476</v>
      </c>
      <c r="H76" s="449">
        <f t="shared" si="25"/>
        <v>373</v>
      </c>
      <c r="I76" s="451">
        <f t="shared" si="26"/>
        <v>346.89</v>
      </c>
      <c r="J76" s="449">
        <v>0</v>
      </c>
      <c r="K76" s="451">
        <f t="shared" si="27"/>
        <v>335.7</v>
      </c>
      <c r="L76" s="451">
        <f t="shared" si="28"/>
        <v>5195.8900000000003</v>
      </c>
      <c r="M76" s="378"/>
      <c r="N76" s="376"/>
      <c r="R76" s="78">
        <v>44</v>
      </c>
      <c r="S76" s="495" t="s">
        <v>258</v>
      </c>
      <c r="T76" s="522" t="s">
        <v>690</v>
      </c>
      <c r="U76" s="451">
        <v>373</v>
      </c>
      <c r="V76" s="449">
        <f t="shared" si="15"/>
        <v>4476</v>
      </c>
      <c r="W76" s="449">
        <f t="shared" si="16"/>
        <v>373</v>
      </c>
      <c r="X76" s="451">
        <f t="shared" si="20"/>
        <v>346.89</v>
      </c>
      <c r="Y76" s="449">
        <v>0</v>
      </c>
      <c r="Z76" s="451">
        <f t="shared" si="17"/>
        <v>335.7</v>
      </c>
      <c r="AA76" s="451">
        <f t="shared" si="18"/>
        <v>5195.8900000000003</v>
      </c>
    </row>
    <row r="77" spans="1:27" ht="24" customHeight="1">
      <c r="A77" s="78">
        <v>44</v>
      </c>
      <c r="B77" s="495" t="s">
        <v>269</v>
      </c>
      <c r="C77" s="522" t="s">
        <v>270</v>
      </c>
      <c r="D77" s="504"/>
      <c r="E77" s="80"/>
      <c r="F77" s="451">
        <v>490</v>
      </c>
      <c r="G77" s="449">
        <f t="shared" si="11"/>
        <v>5880</v>
      </c>
      <c r="H77" s="449">
        <f t="shared" si="25"/>
        <v>490</v>
      </c>
      <c r="I77" s="451">
        <v>0</v>
      </c>
      <c r="J77" s="449">
        <f>+F77*7.5%*12</f>
        <v>441</v>
      </c>
      <c r="K77" s="451">
        <f t="shared" si="27"/>
        <v>441</v>
      </c>
      <c r="L77" s="451">
        <f t="shared" si="28"/>
        <v>6811</v>
      </c>
      <c r="M77" s="378"/>
      <c r="N77" s="376"/>
      <c r="R77" s="78">
        <v>45</v>
      </c>
      <c r="S77" s="495" t="s">
        <v>269</v>
      </c>
      <c r="T77" s="522" t="s">
        <v>270</v>
      </c>
      <c r="U77" s="451">
        <v>490</v>
      </c>
      <c r="V77" s="449">
        <f t="shared" si="15"/>
        <v>5880</v>
      </c>
      <c r="W77" s="449">
        <f t="shared" si="16"/>
        <v>490</v>
      </c>
      <c r="X77" s="451">
        <v>0</v>
      </c>
      <c r="Y77" s="449">
        <f>+U77*7.5%*12</f>
        <v>441</v>
      </c>
      <c r="Z77" s="451">
        <f t="shared" si="17"/>
        <v>441</v>
      </c>
      <c r="AA77" s="451">
        <f t="shared" si="18"/>
        <v>6811</v>
      </c>
    </row>
    <row r="78" spans="1:27" ht="28.5" customHeight="1">
      <c r="A78" s="78">
        <v>45</v>
      </c>
      <c r="B78" s="495" t="s">
        <v>691</v>
      </c>
      <c r="C78" s="522" t="s">
        <v>692</v>
      </c>
      <c r="D78" s="504"/>
      <c r="E78" s="80"/>
      <c r="F78" s="451">
        <v>320</v>
      </c>
      <c r="G78" s="449">
        <f t="shared" si="11"/>
        <v>3840</v>
      </c>
      <c r="H78" s="449">
        <f t="shared" ref="H78:H92" si="29">+F78</f>
        <v>320</v>
      </c>
      <c r="I78" s="451">
        <f t="shared" ref="I78:I92" si="30">+F78*7.75%*12</f>
        <v>297.60000000000002</v>
      </c>
      <c r="J78" s="449">
        <v>0</v>
      </c>
      <c r="K78" s="451">
        <f t="shared" ref="K78:K92" si="31">+F78*7.5%*12</f>
        <v>288</v>
      </c>
      <c r="L78" s="451">
        <f t="shared" ref="L78:L92" si="32">+G78+H78+I78+J78</f>
        <v>4457.6000000000004</v>
      </c>
      <c r="M78" s="378"/>
      <c r="N78" s="376"/>
      <c r="R78" s="78">
        <v>46</v>
      </c>
      <c r="S78" s="495" t="s">
        <v>691</v>
      </c>
      <c r="T78" s="522" t="s">
        <v>692</v>
      </c>
      <c r="U78" s="451">
        <v>320</v>
      </c>
      <c r="V78" s="449">
        <f t="shared" si="15"/>
        <v>3840</v>
      </c>
      <c r="W78" s="449">
        <f t="shared" si="16"/>
        <v>320</v>
      </c>
      <c r="X78" s="451">
        <f t="shared" ref="X78:X96" si="33">+U78*7.75%*12</f>
        <v>297.60000000000002</v>
      </c>
      <c r="Y78" s="449">
        <v>0</v>
      </c>
      <c r="Z78" s="451">
        <f t="shared" si="17"/>
        <v>288</v>
      </c>
      <c r="AA78" s="451">
        <f t="shared" si="18"/>
        <v>4457.6000000000004</v>
      </c>
    </row>
    <row r="79" spans="1:27" ht="27" customHeight="1">
      <c r="A79" s="78">
        <v>47</v>
      </c>
      <c r="B79" s="495" t="s">
        <v>695</v>
      </c>
      <c r="C79" s="522" t="s">
        <v>694</v>
      </c>
      <c r="D79" s="504"/>
      <c r="E79" s="80"/>
      <c r="F79" s="451">
        <v>320</v>
      </c>
      <c r="G79" s="449">
        <f t="shared" si="11"/>
        <v>3840</v>
      </c>
      <c r="H79" s="449">
        <f t="shared" si="29"/>
        <v>320</v>
      </c>
      <c r="I79" s="451">
        <f t="shared" si="30"/>
        <v>297.60000000000002</v>
      </c>
      <c r="J79" s="449">
        <v>0</v>
      </c>
      <c r="K79" s="451">
        <f t="shared" si="31"/>
        <v>288</v>
      </c>
      <c r="L79" s="451">
        <f t="shared" si="32"/>
        <v>4457.6000000000004</v>
      </c>
      <c r="M79" s="378"/>
      <c r="N79" s="376"/>
      <c r="R79" s="78">
        <v>47</v>
      </c>
      <c r="S79" s="495" t="s">
        <v>695</v>
      </c>
      <c r="T79" s="522" t="s">
        <v>694</v>
      </c>
      <c r="U79" s="451">
        <v>320</v>
      </c>
      <c r="V79" s="449">
        <f t="shared" si="15"/>
        <v>3840</v>
      </c>
      <c r="W79" s="449">
        <f t="shared" si="16"/>
        <v>320</v>
      </c>
      <c r="X79" s="451">
        <f t="shared" si="33"/>
        <v>297.60000000000002</v>
      </c>
      <c r="Y79" s="449">
        <v>0</v>
      </c>
      <c r="Z79" s="451">
        <f t="shared" si="17"/>
        <v>288</v>
      </c>
      <c r="AA79" s="451">
        <f t="shared" si="18"/>
        <v>4457.6000000000004</v>
      </c>
    </row>
    <row r="80" spans="1:27" ht="25.5" customHeight="1">
      <c r="A80" s="78">
        <v>48</v>
      </c>
      <c r="B80" s="495" t="s">
        <v>385</v>
      </c>
      <c r="C80" s="522" t="s">
        <v>696</v>
      </c>
      <c r="D80" s="504"/>
      <c r="E80" s="80"/>
      <c r="F80" s="451">
        <v>320</v>
      </c>
      <c r="G80" s="449">
        <f t="shared" si="11"/>
        <v>3840</v>
      </c>
      <c r="H80" s="449">
        <f t="shared" si="29"/>
        <v>320</v>
      </c>
      <c r="I80" s="451">
        <f t="shared" si="30"/>
        <v>297.60000000000002</v>
      </c>
      <c r="J80" s="449">
        <v>0</v>
      </c>
      <c r="K80" s="451">
        <f t="shared" si="31"/>
        <v>288</v>
      </c>
      <c r="L80" s="451">
        <f t="shared" si="32"/>
        <v>4457.6000000000004</v>
      </c>
      <c r="M80" s="378"/>
      <c r="N80" s="376"/>
      <c r="R80" s="78">
        <v>48</v>
      </c>
      <c r="S80" s="495" t="s">
        <v>385</v>
      </c>
      <c r="T80" s="522" t="s">
        <v>696</v>
      </c>
      <c r="U80" s="451">
        <v>320</v>
      </c>
      <c r="V80" s="449">
        <f t="shared" si="15"/>
        <v>3840</v>
      </c>
      <c r="W80" s="449">
        <f t="shared" si="16"/>
        <v>320</v>
      </c>
      <c r="X80" s="451">
        <f t="shared" si="33"/>
        <v>297.60000000000002</v>
      </c>
      <c r="Y80" s="449">
        <v>0</v>
      </c>
      <c r="Z80" s="451">
        <f t="shared" si="17"/>
        <v>288</v>
      </c>
      <c r="AA80" s="451">
        <f t="shared" si="18"/>
        <v>4457.6000000000004</v>
      </c>
    </row>
    <row r="81" spans="1:27" ht="23.25" customHeight="1">
      <c r="A81" s="78">
        <v>49</v>
      </c>
      <c r="B81" s="495" t="s">
        <v>387</v>
      </c>
      <c r="C81" s="522" t="s">
        <v>696</v>
      </c>
      <c r="D81" s="504"/>
      <c r="E81" s="80"/>
      <c r="F81" s="451">
        <v>320</v>
      </c>
      <c r="G81" s="449">
        <f t="shared" si="11"/>
        <v>3840</v>
      </c>
      <c r="H81" s="449">
        <f t="shared" si="29"/>
        <v>320</v>
      </c>
      <c r="I81" s="451">
        <f t="shared" si="30"/>
        <v>297.60000000000002</v>
      </c>
      <c r="J81" s="449">
        <v>0</v>
      </c>
      <c r="K81" s="451">
        <f t="shared" si="31"/>
        <v>288</v>
      </c>
      <c r="L81" s="451">
        <f t="shared" si="32"/>
        <v>4457.6000000000004</v>
      </c>
      <c r="M81" s="378"/>
      <c r="N81" s="376"/>
      <c r="R81" s="78">
        <v>49</v>
      </c>
      <c r="S81" s="495" t="s">
        <v>387</v>
      </c>
      <c r="T81" s="522" t="s">
        <v>696</v>
      </c>
      <c r="U81" s="451">
        <v>320</v>
      </c>
      <c r="V81" s="449">
        <f t="shared" si="15"/>
        <v>3840</v>
      </c>
      <c r="W81" s="449">
        <f t="shared" si="16"/>
        <v>320</v>
      </c>
      <c r="X81" s="451">
        <f t="shared" si="33"/>
        <v>297.60000000000002</v>
      </c>
      <c r="Y81" s="449">
        <v>0</v>
      </c>
      <c r="Z81" s="451">
        <f t="shared" si="17"/>
        <v>288</v>
      </c>
      <c r="AA81" s="451">
        <f t="shared" si="18"/>
        <v>4457.6000000000004</v>
      </c>
    </row>
    <row r="82" spans="1:27" ht="20.25" customHeight="1">
      <c r="A82" s="78">
        <v>50</v>
      </c>
      <c r="B82" s="495" t="s">
        <v>261</v>
      </c>
      <c r="C82" s="522" t="s">
        <v>388</v>
      </c>
      <c r="D82" s="504"/>
      <c r="E82" s="80"/>
      <c r="F82" s="451">
        <v>340</v>
      </c>
      <c r="G82" s="449">
        <f t="shared" si="11"/>
        <v>4080</v>
      </c>
      <c r="H82" s="449">
        <f t="shared" si="29"/>
        <v>340</v>
      </c>
      <c r="I82" s="451">
        <f t="shared" si="30"/>
        <v>316.20000000000005</v>
      </c>
      <c r="J82" s="449">
        <v>0</v>
      </c>
      <c r="K82" s="451">
        <f t="shared" si="31"/>
        <v>306</v>
      </c>
      <c r="L82" s="451">
        <f t="shared" si="32"/>
        <v>4736.2</v>
      </c>
      <c r="M82" s="378"/>
      <c r="N82" s="376"/>
      <c r="R82" s="78">
        <v>50</v>
      </c>
      <c r="S82" s="495" t="s">
        <v>261</v>
      </c>
      <c r="T82" s="522" t="s">
        <v>388</v>
      </c>
      <c r="U82" s="451">
        <v>340</v>
      </c>
      <c r="V82" s="449">
        <f t="shared" si="15"/>
        <v>4080</v>
      </c>
      <c r="W82" s="449">
        <f t="shared" si="16"/>
        <v>340</v>
      </c>
      <c r="X82" s="451">
        <f t="shared" si="33"/>
        <v>316.20000000000005</v>
      </c>
      <c r="Y82" s="449">
        <v>0</v>
      </c>
      <c r="Z82" s="451">
        <f t="shared" si="17"/>
        <v>306</v>
      </c>
      <c r="AA82" s="451">
        <f t="shared" si="18"/>
        <v>4736.2</v>
      </c>
    </row>
    <row r="83" spans="1:27" ht="27.75" customHeight="1">
      <c r="A83" s="78">
        <v>51</v>
      </c>
      <c r="B83" s="495" t="s">
        <v>697</v>
      </c>
      <c r="C83" s="522" t="s">
        <v>388</v>
      </c>
      <c r="D83" s="504"/>
      <c r="E83" s="80"/>
      <c r="F83" s="451">
        <v>340</v>
      </c>
      <c r="G83" s="449">
        <f t="shared" si="11"/>
        <v>4080</v>
      </c>
      <c r="H83" s="449">
        <f t="shared" si="29"/>
        <v>340</v>
      </c>
      <c r="I83" s="451">
        <f t="shared" si="30"/>
        <v>316.20000000000005</v>
      </c>
      <c r="J83" s="449">
        <v>0</v>
      </c>
      <c r="K83" s="451">
        <f t="shared" si="31"/>
        <v>306</v>
      </c>
      <c r="L83" s="451">
        <f t="shared" si="32"/>
        <v>4736.2</v>
      </c>
      <c r="M83" s="378"/>
      <c r="N83" s="376"/>
      <c r="R83" s="78">
        <v>51</v>
      </c>
      <c r="S83" s="495" t="s">
        <v>697</v>
      </c>
      <c r="T83" s="522" t="s">
        <v>388</v>
      </c>
      <c r="U83" s="451">
        <v>340</v>
      </c>
      <c r="V83" s="449">
        <f t="shared" si="15"/>
        <v>4080</v>
      </c>
      <c r="W83" s="449">
        <f t="shared" si="16"/>
        <v>340</v>
      </c>
      <c r="X83" s="451">
        <f t="shared" si="33"/>
        <v>316.20000000000005</v>
      </c>
      <c r="Y83" s="449">
        <v>0</v>
      </c>
      <c r="Z83" s="451">
        <f t="shared" si="17"/>
        <v>306</v>
      </c>
      <c r="AA83" s="451">
        <f t="shared" si="18"/>
        <v>4736.2</v>
      </c>
    </row>
    <row r="84" spans="1:27" ht="25.5">
      <c r="A84" s="78">
        <v>52</v>
      </c>
      <c r="B84" s="501" t="s">
        <v>389</v>
      </c>
      <c r="C84" s="523" t="s">
        <v>216</v>
      </c>
      <c r="D84" s="504"/>
      <c r="E84" s="80"/>
      <c r="F84" s="451">
        <v>1050</v>
      </c>
      <c r="G84" s="449">
        <f t="shared" si="11"/>
        <v>12600</v>
      </c>
      <c r="H84" s="449">
        <f t="shared" si="29"/>
        <v>1050</v>
      </c>
      <c r="I84" s="451">
        <f t="shared" si="30"/>
        <v>976.5</v>
      </c>
      <c r="J84" s="449">
        <v>0</v>
      </c>
      <c r="K84" s="451">
        <f t="shared" si="31"/>
        <v>945</v>
      </c>
      <c r="L84" s="451">
        <f t="shared" si="32"/>
        <v>14626.5</v>
      </c>
      <c r="M84" s="378"/>
      <c r="N84" s="376"/>
      <c r="R84" s="78">
        <v>52</v>
      </c>
      <c r="S84" s="501" t="s">
        <v>389</v>
      </c>
      <c r="T84" s="639" t="s">
        <v>216</v>
      </c>
      <c r="U84" s="451">
        <v>1050</v>
      </c>
      <c r="V84" s="449">
        <f t="shared" si="15"/>
        <v>12600</v>
      </c>
      <c r="W84" s="449">
        <f t="shared" si="16"/>
        <v>1050</v>
      </c>
      <c r="X84" s="451">
        <f t="shared" si="33"/>
        <v>976.5</v>
      </c>
      <c r="Y84" s="449">
        <v>0</v>
      </c>
      <c r="Z84" s="451">
        <f t="shared" si="17"/>
        <v>945</v>
      </c>
      <c r="AA84" s="451">
        <f t="shared" si="18"/>
        <v>14626.5</v>
      </c>
    </row>
    <row r="85" spans="1:27" ht="27">
      <c r="A85" s="78">
        <v>53</v>
      </c>
      <c r="B85" s="495" t="s">
        <v>225</v>
      </c>
      <c r="C85" s="524" t="s">
        <v>215</v>
      </c>
      <c r="D85" s="504"/>
      <c r="E85" s="80"/>
      <c r="F85" s="451">
        <v>340</v>
      </c>
      <c r="G85" s="449">
        <f t="shared" si="11"/>
        <v>4080</v>
      </c>
      <c r="H85" s="449">
        <f t="shared" si="29"/>
        <v>340</v>
      </c>
      <c r="I85" s="451">
        <f t="shared" si="30"/>
        <v>316.20000000000005</v>
      </c>
      <c r="J85" s="449">
        <v>0</v>
      </c>
      <c r="K85" s="451">
        <f t="shared" si="31"/>
        <v>306</v>
      </c>
      <c r="L85" s="451">
        <f t="shared" si="32"/>
        <v>4736.2</v>
      </c>
      <c r="M85" s="378"/>
      <c r="N85" s="376"/>
      <c r="R85" s="78">
        <v>53</v>
      </c>
      <c r="S85" s="495" t="s">
        <v>225</v>
      </c>
      <c r="T85" s="640" t="s">
        <v>215</v>
      </c>
      <c r="U85" s="451">
        <v>340</v>
      </c>
      <c r="V85" s="449">
        <f t="shared" si="15"/>
        <v>4080</v>
      </c>
      <c r="W85" s="449">
        <f t="shared" si="16"/>
        <v>340</v>
      </c>
      <c r="X85" s="451">
        <f t="shared" si="33"/>
        <v>316.20000000000005</v>
      </c>
      <c r="Y85" s="449">
        <v>0</v>
      </c>
      <c r="Z85" s="451">
        <f t="shared" si="17"/>
        <v>306</v>
      </c>
      <c r="AA85" s="451">
        <f t="shared" si="18"/>
        <v>4736.2</v>
      </c>
    </row>
    <row r="86" spans="1:27" ht="27">
      <c r="A86" s="78">
        <v>54</v>
      </c>
      <c r="B86" s="495" t="s">
        <v>236</v>
      </c>
      <c r="C86" s="512" t="s">
        <v>698</v>
      </c>
      <c r="D86" s="504"/>
      <c r="E86" s="80"/>
      <c r="F86" s="451">
        <v>650</v>
      </c>
      <c r="G86" s="449">
        <f t="shared" si="11"/>
        <v>7800</v>
      </c>
      <c r="H86" s="449">
        <f t="shared" si="29"/>
        <v>650</v>
      </c>
      <c r="I86" s="451">
        <f t="shared" si="30"/>
        <v>604.5</v>
      </c>
      <c r="J86" s="449">
        <v>0</v>
      </c>
      <c r="K86" s="451">
        <f t="shared" si="31"/>
        <v>585</v>
      </c>
      <c r="L86" s="451">
        <f t="shared" si="32"/>
        <v>9054.5</v>
      </c>
      <c r="M86" s="378"/>
      <c r="N86" s="376"/>
      <c r="R86" s="78">
        <v>54</v>
      </c>
      <c r="S86" s="495" t="s">
        <v>236</v>
      </c>
      <c r="T86" s="512" t="s">
        <v>698</v>
      </c>
      <c r="U86" s="451">
        <v>650</v>
      </c>
      <c r="V86" s="449">
        <f t="shared" si="15"/>
        <v>7800</v>
      </c>
      <c r="W86" s="449">
        <f t="shared" si="16"/>
        <v>650</v>
      </c>
      <c r="X86" s="451">
        <f t="shared" si="33"/>
        <v>604.5</v>
      </c>
      <c r="Y86" s="449">
        <v>0</v>
      </c>
      <c r="Z86" s="451">
        <f t="shared" si="17"/>
        <v>585</v>
      </c>
      <c r="AA86" s="451">
        <f t="shared" si="18"/>
        <v>9054.5</v>
      </c>
    </row>
    <row r="87" spans="1:27" ht="27">
      <c r="A87" s="78">
        <v>55</v>
      </c>
      <c r="B87" s="495" t="s">
        <v>699</v>
      </c>
      <c r="C87" s="512" t="s">
        <v>700</v>
      </c>
      <c r="D87" s="504"/>
      <c r="E87" s="80"/>
      <c r="F87" s="451">
        <v>386</v>
      </c>
      <c r="G87" s="449">
        <f t="shared" si="11"/>
        <v>4632</v>
      </c>
      <c r="H87" s="449">
        <f t="shared" si="29"/>
        <v>386</v>
      </c>
      <c r="I87" s="451">
        <f t="shared" si="30"/>
        <v>358.98</v>
      </c>
      <c r="J87" s="449">
        <v>0</v>
      </c>
      <c r="K87" s="451">
        <f t="shared" si="31"/>
        <v>347.4</v>
      </c>
      <c r="L87" s="451">
        <f t="shared" si="32"/>
        <v>5376.98</v>
      </c>
      <c r="M87" s="378"/>
      <c r="N87" s="376"/>
      <c r="R87" s="78">
        <v>55</v>
      </c>
      <c r="S87" s="495" t="s">
        <v>699</v>
      </c>
      <c r="T87" s="512" t="s">
        <v>700</v>
      </c>
      <c r="U87" s="451">
        <v>386</v>
      </c>
      <c r="V87" s="449">
        <f t="shared" si="15"/>
        <v>4632</v>
      </c>
      <c r="W87" s="449">
        <f t="shared" si="16"/>
        <v>386</v>
      </c>
      <c r="X87" s="451">
        <f t="shared" si="33"/>
        <v>358.98</v>
      </c>
      <c r="Y87" s="449">
        <v>0</v>
      </c>
      <c r="Z87" s="451">
        <f t="shared" si="17"/>
        <v>347.4</v>
      </c>
      <c r="AA87" s="451">
        <f t="shared" si="18"/>
        <v>5376.98</v>
      </c>
    </row>
    <row r="88" spans="1:27" ht="27">
      <c r="A88" s="78">
        <v>56</v>
      </c>
      <c r="B88" s="495" t="s">
        <v>701</v>
      </c>
      <c r="C88" s="525" t="s">
        <v>702</v>
      </c>
      <c r="D88" s="504"/>
      <c r="E88" s="80"/>
      <c r="F88" s="451">
        <v>400</v>
      </c>
      <c r="G88" s="449">
        <f t="shared" si="11"/>
        <v>4800</v>
      </c>
      <c r="H88" s="449">
        <f t="shared" si="29"/>
        <v>400</v>
      </c>
      <c r="I88" s="451">
        <f t="shared" si="30"/>
        <v>372</v>
      </c>
      <c r="J88" s="449">
        <v>0</v>
      </c>
      <c r="K88" s="451">
        <f t="shared" si="31"/>
        <v>360</v>
      </c>
      <c r="L88" s="451">
        <f t="shared" si="32"/>
        <v>5572</v>
      </c>
      <c r="M88" s="378"/>
      <c r="N88" s="376"/>
      <c r="R88" s="78">
        <v>56</v>
      </c>
      <c r="S88" s="495" t="s">
        <v>701</v>
      </c>
      <c r="T88" s="641" t="s">
        <v>702</v>
      </c>
      <c r="U88" s="451">
        <v>400</v>
      </c>
      <c r="V88" s="449">
        <f t="shared" si="15"/>
        <v>4800</v>
      </c>
      <c r="W88" s="449">
        <f t="shared" si="16"/>
        <v>400</v>
      </c>
      <c r="X88" s="451">
        <f t="shared" si="33"/>
        <v>372</v>
      </c>
      <c r="Y88" s="449">
        <v>0</v>
      </c>
      <c r="Z88" s="451">
        <f t="shared" si="17"/>
        <v>360</v>
      </c>
      <c r="AA88" s="451">
        <f t="shared" si="18"/>
        <v>5572</v>
      </c>
    </row>
    <row r="89" spans="1:27" ht="27.75" customHeight="1">
      <c r="A89" s="78">
        <v>57</v>
      </c>
      <c r="B89" s="495" t="s">
        <v>703</v>
      </c>
      <c r="C89" s="526" t="s">
        <v>704</v>
      </c>
      <c r="D89" s="504"/>
      <c r="E89" s="80"/>
      <c r="F89" s="451">
        <v>1050</v>
      </c>
      <c r="G89" s="449">
        <f t="shared" si="11"/>
        <v>12600</v>
      </c>
      <c r="H89" s="449">
        <f t="shared" si="29"/>
        <v>1050</v>
      </c>
      <c r="I89" s="451">
        <f t="shared" si="30"/>
        <v>976.5</v>
      </c>
      <c r="J89" s="449">
        <v>0</v>
      </c>
      <c r="K89" s="451">
        <f t="shared" si="31"/>
        <v>945</v>
      </c>
      <c r="L89" s="451">
        <f t="shared" si="32"/>
        <v>14626.5</v>
      </c>
      <c r="M89" s="378"/>
      <c r="N89" s="376"/>
      <c r="R89" s="78">
        <v>57</v>
      </c>
      <c r="S89" s="495" t="s">
        <v>703</v>
      </c>
      <c r="T89" s="526" t="s">
        <v>704</v>
      </c>
      <c r="U89" s="451">
        <v>1050</v>
      </c>
      <c r="V89" s="449">
        <f t="shared" si="15"/>
        <v>12600</v>
      </c>
      <c r="W89" s="449">
        <f t="shared" si="16"/>
        <v>1050</v>
      </c>
      <c r="X89" s="451">
        <f t="shared" si="33"/>
        <v>976.5</v>
      </c>
      <c r="Y89" s="449">
        <v>0</v>
      </c>
      <c r="Z89" s="451">
        <f t="shared" si="17"/>
        <v>945</v>
      </c>
      <c r="AA89" s="451">
        <f t="shared" si="18"/>
        <v>14626.5</v>
      </c>
    </row>
    <row r="90" spans="1:27" ht="54">
      <c r="A90" s="78">
        <v>58</v>
      </c>
      <c r="B90" s="502" t="s">
        <v>390</v>
      </c>
      <c r="C90" s="525" t="s">
        <v>705</v>
      </c>
      <c r="D90" s="504"/>
      <c r="E90" s="80"/>
      <c r="F90" s="451">
        <v>1000</v>
      </c>
      <c r="G90" s="449">
        <f t="shared" si="11"/>
        <v>12000</v>
      </c>
      <c r="H90" s="449">
        <f t="shared" si="29"/>
        <v>1000</v>
      </c>
      <c r="I90" s="451">
        <f t="shared" si="30"/>
        <v>930</v>
      </c>
      <c r="J90" s="449">
        <v>0</v>
      </c>
      <c r="K90" s="451">
        <f t="shared" si="31"/>
        <v>900</v>
      </c>
      <c r="L90" s="451">
        <f t="shared" si="32"/>
        <v>13930</v>
      </c>
      <c r="M90" s="378"/>
      <c r="N90" s="376"/>
      <c r="R90" s="78">
        <v>58</v>
      </c>
      <c r="S90" s="502" t="s">
        <v>390</v>
      </c>
      <c r="T90" s="641" t="s">
        <v>705</v>
      </c>
      <c r="U90" s="451">
        <v>1000</v>
      </c>
      <c r="V90" s="449">
        <f t="shared" si="15"/>
        <v>12000</v>
      </c>
      <c r="W90" s="449">
        <f t="shared" si="16"/>
        <v>1000</v>
      </c>
      <c r="X90" s="451">
        <f t="shared" si="33"/>
        <v>930</v>
      </c>
      <c r="Y90" s="449">
        <v>0</v>
      </c>
      <c r="Z90" s="451">
        <f t="shared" si="17"/>
        <v>900</v>
      </c>
      <c r="AA90" s="451">
        <f t="shared" si="18"/>
        <v>13930</v>
      </c>
    </row>
    <row r="91" spans="1:27" ht="27">
      <c r="A91" s="78">
        <v>59</v>
      </c>
      <c r="B91" s="500" t="s">
        <v>706</v>
      </c>
      <c r="C91" s="491" t="s">
        <v>707</v>
      </c>
      <c r="D91" s="504"/>
      <c r="E91" s="80"/>
      <c r="F91" s="451">
        <v>450</v>
      </c>
      <c r="G91" s="449">
        <f t="shared" si="11"/>
        <v>5400</v>
      </c>
      <c r="H91" s="449">
        <f t="shared" si="29"/>
        <v>450</v>
      </c>
      <c r="I91" s="451">
        <f t="shared" si="30"/>
        <v>418.5</v>
      </c>
      <c r="J91" s="449">
        <v>0</v>
      </c>
      <c r="K91" s="451">
        <f t="shared" si="31"/>
        <v>405</v>
      </c>
      <c r="L91" s="451">
        <f t="shared" si="32"/>
        <v>6268.5</v>
      </c>
      <c r="M91" s="378"/>
      <c r="N91" s="376"/>
      <c r="R91" s="78">
        <v>59</v>
      </c>
      <c r="S91" s="500" t="s">
        <v>706</v>
      </c>
      <c r="T91" s="512" t="s">
        <v>707</v>
      </c>
      <c r="U91" s="451">
        <v>450</v>
      </c>
      <c r="V91" s="449">
        <f t="shared" si="15"/>
        <v>5400</v>
      </c>
      <c r="W91" s="449">
        <f t="shared" si="16"/>
        <v>450</v>
      </c>
      <c r="X91" s="451">
        <f t="shared" si="33"/>
        <v>418.5</v>
      </c>
      <c r="Y91" s="449">
        <v>0</v>
      </c>
      <c r="Z91" s="451">
        <f t="shared" si="17"/>
        <v>405</v>
      </c>
      <c r="AA91" s="451">
        <f t="shared" si="18"/>
        <v>6268.5</v>
      </c>
    </row>
    <row r="92" spans="1:27" ht="27">
      <c r="A92" s="78">
        <v>60</v>
      </c>
      <c r="B92" s="495" t="s">
        <v>708</v>
      </c>
      <c r="C92" s="522" t="s">
        <v>267</v>
      </c>
      <c r="D92" s="504"/>
      <c r="E92" s="80"/>
      <c r="F92" s="451">
        <v>390</v>
      </c>
      <c r="G92" s="449">
        <f t="shared" si="11"/>
        <v>4680</v>
      </c>
      <c r="H92" s="449">
        <f t="shared" si="29"/>
        <v>390</v>
      </c>
      <c r="I92" s="451">
        <f t="shared" si="30"/>
        <v>362.70000000000005</v>
      </c>
      <c r="J92" s="449">
        <v>0</v>
      </c>
      <c r="K92" s="451">
        <f t="shared" si="31"/>
        <v>351</v>
      </c>
      <c r="L92" s="451">
        <f t="shared" si="32"/>
        <v>5432.7</v>
      </c>
      <c r="M92" s="378"/>
      <c r="N92" s="376"/>
      <c r="R92" s="78">
        <v>60</v>
      </c>
      <c r="S92" s="495" t="s">
        <v>708</v>
      </c>
      <c r="T92" s="522" t="s">
        <v>267</v>
      </c>
      <c r="U92" s="451">
        <v>390</v>
      </c>
      <c r="V92" s="449">
        <f t="shared" si="15"/>
        <v>4680</v>
      </c>
      <c r="W92" s="449">
        <f t="shared" si="16"/>
        <v>390</v>
      </c>
      <c r="X92" s="451">
        <f t="shared" si="33"/>
        <v>362.70000000000005</v>
      </c>
      <c r="Y92" s="449">
        <v>0</v>
      </c>
      <c r="Z92" s="451">
        <f t="shared" si="17"/>
        <v>351</v>
      </c>
      <c r="AA92" s="451">
        <f t="shared" si="18"/>
        <v>5432.7</v>
      </c>
    </row>
    <row r="93" spans="1:27" ht="54">
      <c r="A93" s="78">
        <v>61</v>
      </c>
      <c r="B93" s="495" t="s">
        <v>709</v>
      </c>
      <c r="C93" s="522" t="s">
        <v>710</v>
      </c>
      <c r="D93" s="504"/>
      <c r="E93" s="80"/>
      <c r="F93" s="451">
        <v>660</v>
      </c>
      <c r="G93" s="449">
        <f t="shared" si="11"/>
        <v>7920</v>
      </c>
      <c r="H93" s="449">
        <f t="shared" ref="H93:H96" si="34">+F93</f>
        <v>660</v>
      </c>
      <c r="I93" s="451">
        <f t="shared" ref="I93:I96" si="35">+F93*7.75%*12</f>
        <v>613.79999999999995</v>
      </c>
      <c r="J93" s="449">
        <v>0</v>
      </c>
      <c r="K93" s="451">
        <f t="shared" ref="K93:K96" si="36">+F93*7.5%*12</f>
        <v>594</v>
      </c>
      <c r="L93" s="451">
        <f t="shared" ref="L93:L96" si="37">+G93+H93+I93+J93</f>
        <v>9193.7999999999993</v>
      </c>
      <c r="M93" s="378"/>
      <c r="N93" s="376"/>
      <c r="R93" s="78">
        <v>61</v>
      </c>
      <c r="S93" s="496" t="s">
        <v>709</v>
      </c>
      <c r="T93" s="522" t="s">
        <v>710</v>
      </c>
      <c r="U93" s="451">
        <v>660</v>
      </c>
      <c r="V93" s="449">
        <f t="shared" si="15"/>
        <v>7920</v>
      </c>
      <c r="W93" s="449">
        <f t="shared" si="16"/>
        <v>660</v>
      </c>
      <c r="X93" s="451">
        <f t="shared" si="33"/>
        <v>613.79999999999995</v>
      </c>
      <c r="Y93" s="449">
        <v>0</v>
      </c>
      <c r="Z93" s="451">
        <f t="shared" si="17"/>
        <v>594</v>
      </c>
      <c r="AA93" s="451">
        <f t="shared" si="18"/>
        <v>9193.7999999999993</v>
      </c>
    </row>
    <row r="94" spans="1:27" ht="54">
      <c r="A94" s="78">
        <v>62</v>
      </c>
      <c r="B94" s="503" t="s">
        <v>234</v>
      </c>
      <c r="C94" s="491" t="s">
        <v>711</v>
      </c>
      <c r="D94" s="504"/>
      <c r="E94" s="80"/>
      <c r="F94" s="451">
        <v>450</v>
      </c>
      <c r="G94" s="449">
        <f t="shared" si="11"/>
        <v>5400</v>
      </c>
      <c r="H94" s="449">
        <f t="shared" si="34"/>
        <v>450</v>
      </c>
      <c r="I94" s="451">
        <f t="shared" si="35"/>
        <v>418.5</v>
      </c>
      <c r="J94" s="449">
        <v>0</v>
      </c>
      <c r="K94" s="451">
        <f t="shared" si="36"/>
        <v>405</v>
      </c>
      <c r="L94" s="451">
        <f t="shared" si="37"/>
        <v>6268.5</v>
      </c>
      <c r="M94" s="378"/>
      <c r="N94" s="376"/>
      <c r="R94" s="78">
        <v>62</v>
      </c>
      <c r="S94" s="496" t="s">
        <v>234</v>
      </c>
      <c r="T94" s="512" t="s">
        <v>711</v>
      </c>
      <c r="U94" s="451">
        <v>450</v>
      </c>
      <c r="V94" s="449">
        <f t="shared" si="15"/>
        <v>5400</v>
      </c>
      <c r="W94" s="449">
        <f t="shared" si="16"/>
        <v>450</v>
      </c>
      <c r="X94" s="451">
        <f t="shared" si="33"/>
        <v>418.5</v>
      </c>
      <c r="Y94" s="449">
        <v>0</v>
      </c>
      <c r="Z94" s="451">
        <f t="shared" si="17"/>
        <v>405</v>
      </c>
      <c r="AA94" s="451">
        <f t="shared" si="18"/>
        <v>6268.5</v>
      </c>
    </row>
    <row r="95" spans="1:27" ht="54">
      <c r="A95" s="78">
        <v>63</v>
      </c>
      <c r="B95" s="495" t="s">
        <v>712</v>
      </c>
      <c r="C95" s="515" t="s">
        <v>713</v>
      </c>
      <c r="D95" s="504"/>
      <c r="E95" s="80"/>
      <c r="F95" s="451">
        <v>490</v>
      </c>
      <c r="G95" s="449">
        <f t="shared" si="11"/>
        <v>5880</v>
      </c>
      <c r="H95" s="449">
        <f t="shared" si="34"/>
        <v>490</v>
      </c>
      <c r="I95" s="451">
        <f t="shared" si="35"/>
        <v>455.70000000000005</v>
      </c>
      <c r="J95" s="449">
        <v>0</v>
      </c>
      <c r="K95" s="451">
        <f t="shared" si="36"/>
        <v>441</v>
      </c>
      <c r="L95" s="451">
        <f t="shared" si="37"/>
        <v>6825.7</v>
      </c>
      <c r="M95" s="378"/>
      <c r="N95" s="376"/>
      <c r="R95" s="78">
        <v>63</v>
      </c>
      <c r="S95" s="496" t="s">
        <v>712</v>
      </c>
      <c r="T95" s="515" t="s">
        <v>713</v>
      </c>
      <c r="U95" s="451">
        <v>490</v>
      </c>
      <c r="V95" s="449">
        <f t="shared" si="15"/>
        <v>5880</v>
      </c>
      <c r="W95" s="449">
        <f t="shared" si="16"/>
        <v>490</v>
      </c>
      <c r="X95" s="451">
        <f t="shared" si="33"/>
        <v>455.70000000000005</v>
      </c>
      <c r="Y95" s="449">
        <v>0</v>
      </c>
      <c r="Z95" s="451">
        <f t="shared" si="17"/>
        <v>441</v>
      </c>
      <c r="AA95" s="451">
        <f t="shared" si="18"/>
        <v>6825.7</v>
      </c>
    </row>
    <row r="96" spans="1:27" ht="27">
      <c r="A96" s="460">
        <v>64</v>
      </c>
      <c r="B96" s="461" t="s">
        <v>714</v>
      </c>
      <c r="C96" s="515" t="s">
        <v>962</v>
      </c>
      <c r="D96" s="506"/>
      <c r="E96" s="462"/>
      <c r="F96" s="463">
        <v>1000</v>
      </c>
      <c r="G96" s="464">
        <f t="shared" si="11"/>
        <v>12000</v>
      </c>
      <c r="H96" s="464">
        <f t="shared" si="34"/>
        <v>1000</v>
      </c>
      <c r="I96" s="463">
        <f t="shared" si="35"/>
        <v>930</v>
      </c>
      <c r="J96" s="464">
        <v>0</v>
      </c>
      <c r="K96" s="463">
        <f t="shared" si="36"/>
        <v>900</v>
      </c>
      <c r="L96" s="463">
        <f t="shared" si="37"/>
        <v>13930</v>
      </c>
      <c r="M96" s="377"/>
      <c r="N96" s="376"/>
      <c r="R96" s="78">
        <v>64</v>
      </c>
      <c r="S96" s="461" t="s">
        <v>714</v>
      </c>
      <c r="T96" s="515" t="s">
        <v>962</v>
      </c>
      <c r="U96" s="463">
        <v>1000</v>
      </c>
      <c r="V96" s="464">
        <f t="shared" si="15"/>
        <v>12000</v>
      </c>
      <c r="W96" s="464">
        <f t="shared" si="16"/>
        <v>1000</v>
      </c>
      <c r="X96" s="463">
        <f t="shared" si="33"/>
        <v>930</v>
      </c>
      <c r="Y96" s="464">
        <v>0</v>
      </c>
      <c r="Z96" s="463">
        <f t="shared" si="17"/>
        <v>900</v>
      </c>
      <c r="AA96" s="463">
        <f t="shared" si="18"/>
        <v>13930</v>
      </c>
    </row>
    <row r="97" spans="1:27" ht="27" customHeight="1">
      <c r="A97" s="735" t="s">
        <v>715</v>
      </c>
      <c r="B97" s="736"/>
      <c r="C97" s="736"/>
      <c r="D97" s="736"/>
      <c r="E97" s="736"/>
      <c r="F97" s="465">
        <f t="shared" ref="F97:L97" si="38">SUM(F33:F96)</f>
        <v>29301</v>
      </c>
      <c r="G97" s="465">
        <f t="shared" si="38"/>
        <v>351612</v>
      </c>
      <c r="H97" s="465">
        <f t="shared" si="38"/>
        <v>29301</v>
      </c>
      <c r="I97" s="465">
        <f t="shared" si="38"/>
        <v>26496.630000000005</v>
      </c>
      <c r="J97" s="465">
        <f t="shared" si="38"/>
        <v>729</v>
      </c>
      <c r="K97" s="465">
        <f t="shared" si="38"/>
        <v>26370.9</v>
      </c>
      <c r="L97" s="465">
        <f t="shared" si="38"/>
        <v>408138.63000000012</v>
      </c>
      <c r="M97" s="458"/>
      <c r="N97" s="454"/>
      <c r="R97" s="735" t="s">
        <v>715</v>
      </c>
      <c r="S97" s="736"/>
      <c r="T97" s="736"/>
      <c r="U97" s="465">
        <f t="shared" ref="U97:AA97" si="39">SUM(U33:U96)</f>
        <v>29321</v>
      </c>
      <c r="V97" s="465">
        <f t="shared" si="39"/>
        <v>351852</v>
      </c>
      <c r="W97" s="465">
        <f t="shared" si="39"/>
        <v>29321</v>
      </c>
      <c r="X97" s="465">
        <f t="shared" si="39"/>
        <v>26515.230000000007</v>
      </c>
      <c r="Y97" s="465">
        <f t="shared" si="39"/>
        <v>729</v>
      </c>
      <c r="Z97" s="465">
        <f t="shared" si="39"/>
        <v>26388.9</v>
      </c>
      <c r="AA97" s="465">
        <f t="shared" si="39"/>
        <v>408417.2300000001</v>
      </c>
    </row>
    <row r="98" spans="1:27" ht="27">
      <c r="A98" s="459"/>
      <c r="B98" s="452"/>
      <c r="C98" s="453"/>
      <c r="D98" s="364"/>
      <c r="E98" s="455"/>
      <c r="F98" s="456"/>
      <c r="G98" s="457"/>
      <c r="H98" s="457"/>
      <c r="I98" s="456"/>
      <c r="J98" s="457"/>
      <c r="K98" s="456"/>
      <c r="L98" s="456"/>
      <c r="M98" s="458"/>
      <c r="N98" s="454"/>
      <c r="R98" s="459"/>
      <c r="S98" s="452"/>
      <c r="T98" s="453"/>
      <c r="U98" s="456"/>
      <c r="V98" s="457"/>
      <c r="W98" s="457"/>
      <c r="X98" s="456"/>
      <c r="Y98" s="457"/>
      <c r="Z98" s="456"/>
      <c r="AA98" s="456"/>
    </row>
    <row r="99" spans="1:27" ht="18.75">
      <c r="A99" s="366"/>
      <c r="B99" s="366"/>
      <c r="C99" s="366"/>
      <c r="D99" s="366"/>
      <c r="E99" s="366"/>
      <c r="F99" s="367"/>
      <c r="G99" s="367"/>
      <c r="H99" s="367"/>
      <c r="I99" s="367"/>
      <c r="J99" s="367"/>
      <c r="K99" s="367"/>
      <c r="L99" s="367"/>
      <c r="M99" s="367"/>
    </row>
    <row r="100" spans="1:27" ht="18.75">
      <c r="A100" s="366"/>
      <c r="B100" s="366" t="s">
        <v>616</v>
      </c>
      <c r="C100" s="366"/>
      <c r="D100" s="363">
        <f>+'PROYECCION INGRESOS 2018'!C49</f>
        <v>739625.41</v>
      </c>
      <c r="E100" s="366"/>
      <c r="F100" s="367"/>
      <c r="G100" s="367"/>
      <c r="H100" s="367"/>
      <c r="I100" s="367"/>
      <c r="J100" s="367"/>
      <c r="K100" s="367"/>
      <c r="L100" s="367"/>
      <c r="M100" s="367"/>
    </row>
    <row r="101" spans="1:27" ht="18.75">
      <c r="A101" s="366"/>
      <c r="B101" s="366"/>
      <c r="C101" s="366"/>
      <c r="D101" s="366"/>
      <c r="E101" s="366"/>
      <c r="F101" s="367"/>
      <c r="G101" s="367"/>
      <c r="H101" s="367"/>
      <c r="I101" s="367"/>
      <c r="J101" s="367"/>
      <c r="K101" s="367"/>
      <c r="L101" s="367"/>
      <c r="M101" s="367"/>
    </row>
    <row r="102" spans="1:27" ht="20.25">
      <c r="A102" s="366"/>
      <c r="B102" s="268" t="s">
        <v>308</v>
      </c>
      <c r="C102" s="15">
        <f>+G97+G136</f>
        <v>426132</v>
      </c>
      <c r="D102" s="366"/>
      <c r="E102" s="366"/>
      <c r="F102" s="367"/>
      <c r="G102" s="367"/>
      <c r="H102" s="367"/>
      <c r="I102" s="367"/>
      <c r="J102" s="367"/>
      <c r="K102" s="367"/>
      <c r="L102" s="367"/>
      <c r="M102" s="367"/>
    </row>
    <row r="103" spans="1:27" ht="20.25">
      <c r="A103" s="366"/>
      <c r="B103" s="273" t="s">
        <v>310</v>
      </c>
      <c r="C103" s="15">
        <v>700</v>
      </c>
      <c r="D103" s="366"/>
      <c r="E103" s="366"/>
      <c r="F103" s="367"/>
      <c r="G103" s="367"/>
      <c r="H103" s="367"/>
      <c r="I103" s="367"/>
      <c r="J103" s="367"/>
      <c r="K103" s="367"/>
      <c r="L103" s="367"/>
      <c r="M103" s="367"/>
    </row>
    <row r="104" spans="1:27" ht="20.25">
      <c r="A104" s="366"/>
      <c r="B104" s="273" t="s">
        <v>311</v>
      </c>
      <c r="C104" s="15">
        <v>800</v>
      </c>
      <c r="D104" s="366"/>
      <c r="E104" s="366"/>
      <c r="F104" s="367"/>
      <c r="G104" s="367"/>
      <c r="H104" s="367"/>
      <c r="I104" s="367"/>
      <c r="J104" s="367"/>
      <c r="K104" s="367"/>
      <c r="L104" s="367"/>
      <c r="M104" s="367"/>
    </row>
    <row r="105" spans="1:27" ht="20.25">
      <c r="A105" s="366"/>
      <c r="B105" s="273" t="s">
        <v>391</v>
      </c>
      <c r="C105" s="15">
        <v>1209</v>
      </c>
      <c r="D105" s="366"/>
      <c r="E105" s="366"/>
      <c r="F105" s="367" t="s">
        <v>617</v>
      </c>
      <c r="G105" s="367"/>
      <c r="H105" s="367">
        <f>+D100-C109</f>
        <v>306284.41000000003</v>
      </c>
      <c r="I105" s="367"/>
      <c r="J105" s="367"/>
      <c r="K105" s="367"/>
      <c r="L105" s="367"/>
      <c r="M105" s="367"/>
    </row>
    <row r="106" spans="1:27" ht="20.25">
      <c r="A106" s="366"/>
      <c r="B106" s="273" t="s">
        <v>312</v>
      </c>
      <c r="C106" s="15">
        <v>3500</v>
      </c>
      <c r="D106" s="366"/>
      <c r="E106" s="366"/>
      <c r="F106" s="367"/>
      <c r="G106" s="367"/>
      <c r="H106" s="367"/>
      <c r="I106" s="367"/>
      <c r="J106" s="367"/>
      <c r="K106" s="367"/>
      <c r="L106" s="367"/>
      <c r="M106" s="367"/>
    </row>
    <row r="107" spans="1:27" ht="40.5">
      <c r="A107" s="366"/>
      <c r="B107" s="527" t="s">
        <v>313</v>
      </c>
      <c r="C107" s="15"/>
      <c r="D107" s="366"/>
      <c r="E107" s="366"/>
      <c r="F107" s="367"/>
      <c r="G107" s="367"/>
      <c r="H107" s="367"/>
      <c r="I107" s="367"/>
      <c r="J107" s="367"/>
      <c r="K107" s="367"/>
      <c r="L107" s="367"/>
      <c r="M107" s="367"/>
    </row>
    <row r="108" spans="1:27" ht="20.25">
      <c r="A108" s="366"/>
      <c r="B108" s="277" t="s">
        <v>314</v>
      </c>
      <c r="C108" s="15">
        <v>1000</v>
      </c>
      <c r="D108" s="366"/>
      <c r="E108" s="366"/>
      <c r="F108" s="367"/>
      <c r="G108" s="367"/>
      <c r="H108" s="367"/>
      <c r="I108" s="367"/>
      <c r="J108" s="367"/>
      <c r="K108" s="367"/>
      <c r="L108" s="367"/>
      <c r="M108" s="367"/>
    </row>
    <row r="109" spans="1:27" ht="21">
      <c r="A109" s="366"/>
      <c r="C109" s="368">
        <f>SUM(C102:C108)</f>
        <v>433341</v>
      </c>
      <c r="D109" s="366"/>
      <c r="E109" s="366"/>
      <c r="F109" s="367"/>
      <c r="G109" s="367"/>
      <c r="H109" s="367"/>
      <c r="I109" s="367"/>
      <c r="J109" s="367"/>
      <c r="K109" s="367"/>
      <c r="L109" s="367"/>
      <c r="M109" s="367"/>
    </row>
    <row r="110" spans="1:27" ht="18.75">
      <c r="A110" s="366"/>
      <c r="D110" s="366"/>
      <c r="E110" s="366"/>
      <c r="F110" s="367"/>
      <c r="G110" s="367"/>
      <c r="H110" s="367"/>
      <c r="I110" s="367"/>
      <c r="J110" s="367"/>
      <c r="K110" s="367"/>
      <c r="L110" s="367"/>
      <c r="M110" s="367"/>
    </row>
    <row r="111" spans="1:27" ht="18.75">
      <c r="A111" s="366"/>
      <c r="B111" s="366"/>
      <c r="C111" s="366"/>
      <c r="D111" s="366"/>
      <c r="E111" s="366"/>
      <c r="F111" s="367"/>
      <c r="G111" s="367"/>
      <c r="H111" s="367"/>
      <c r="I111" s="367"/>
      <c r="J111" s="367"/>
      <c r="K111" s="367"/>
      <c r="L111" s="367"/>
      <c r="M111" s="367"/>
    </row>
    <row r="112" spans="1:27" ht="18.75">
      <c r="A112" s="366"/>
      <c r="B112" s="366"/>
      <c r="C112" s="366"/>
      <c r="D112" s="366"/>
      <c r="E112" s="366"/>
      <c r="F112" s="367"/>
      <c r="G112" s="367"/>
      <c r="H112" s="367"/>
      <c r="I112" s="367"/>
      <c r="J112" s="367"/>
      <c r="K112" s="367"/>
      <c r="L112" s="367"/>
      <c r="M112" s="367"/>
    </row>
    <row r="113" spans="1:15" ht="18.75">
      <c r="A113" s="366"/>
      <c r="B113" s="366"/>
      <c r="C113" s="366"/>
      <c r="D113" s="366"/>
      <c r="E113" s="366"/>
      <c r="F113" s="367"/>
      <c r="G113" s="367"/>
      <c r="H113" s="367"/>
      <c r="I113" s="367"/>
      <c r="J113" s="367"/>
      <c r="K113" s="367"/>
      <c r="L113" s="367"/>
      <c r="M113" s="367"/>
    </row>
    <row r="114" spans="1:15" ht="26.25">
      <c r="A114" s="732" t="s">
        <v>727</v>
      </c>
      <c r="B114" s="732"/>
      <c r="C114" s="732"/>
      <c r="D114" s="732"/>
      <c r="E114" s="732"/>
      <c r="F114" s="732"/>
      <c r="G114" s="732"/>
      <c r="H114" s="732"/>
      <c r="I114" s="732"/>
      <c r="J114" s="732"/>
      <c r="K114" s="732"/>
      <c r="L114" s="732"/>
      <c r="M114" s="732"/>
      <c r="N114" s="370"/>
      <c r="O114" s="371"/>
    </row>
    <row r="115" spans="1:15" ht="26.25">
      <c r="A115" s="726" t="s">
        <v>180</v>
      </c>
      <c r="B115" s="726" t="s">
        <v>181</v>
      </c>
      <c r="C115" s="724" t="s">
        <v>182</v>
      </c>
      <c r="D115" s="726" t="s">
        <v>183</v>
      </c>
      <c r="E115" s="724" t="s">
        <v>184</v>
      </c>
      <c r="F115" s="724" t="s">
        <v>185</v>
      </c>
      <c r="G115" s="724"/>
      <c r="H115" s="724" t="s">
        <v>186</v>
      </c>
      <c r="I115" s="727" t="s">
        <v>187</v>
      </c>
      <c r="J115" s="727"/>
      <c r="K115" s="727"/>
      <c r="L115" s="727"/>
      <c r="M115" s="726" t="s">
        <v>37</v>
      </c>
      <c r="N115" s="369"/>
      <c r="O115" s="369"/>
    </row>
    <row r="116" spans="1:15" ht="18.75">
      <c r="A116" s="723"/>
      <c r="B116" s="723"/>
      <c r="C116" s="725"/>
      <c r="D116" s="723"/>
      <c r="E116" s="725"/>
      <c r="F116" s="725"/>
      <c r="G116" s="725"/>
      <c r="H116" s="725"/>
      <c r="I116" s="75" t="s">
        <v>188</v>
      </c>
      <c r="J116" s="728" t="s">
        <v>189</v>
      </c>
      <c r="K116" s="728"/>
      <c r="L116" s="728"/>
      <c r="M116" s="723"/>
      <c r="N116" s="26"/>
    </row>
    <row r="117" spans="1:15" ht="31.5">
      <c r="A117" s="723"/>
      <c r="B117" s="723"/>
      <c r="C117" s="725"/>
      <c r="D117" s="723"/>
      <c r="E117" s="725"/>
      <c r="F117" s="76" t="s">
        <v>190</v>
      </c>
      <c r="G117" s="76" t="s">
        <v>191</v>
      </c>
      <c r="H117" s="76" t="s">
        <v>192</v>
      </c>
      <c r="I117" s="76" t="s">
        <v>193</v>
      </c>
      <c r="J117" s="77" t="s">
        <v>194</v>
      </c>
      <c r="K117" s="77" t="s">
        <v>195</v>
      </c>
      <c r="L117" s="76" t="s">
        <v>196</v>
      </c>
      <c r="M117" s="723"/>
      <c r="N117" s="26"/>
    </row>
    <row r="118" spans="1:15" ht="18.75">
      <c r="A118" s="78">
        <v>1</v>
      </c>
      <c r="B118" s="79" t="s">
        <v>240</v>
      </c>
      <c r="C118" s="78" t="s">
        <v>241</v>
      </c>
      <c r="D118" s="90" t="s">
        <v>242</v>
      </c>
      <c r="E118" s="80" t="s">
        <v>231</v>
      </c>
      <c r="F118" s="81">
        <v>550</v>
      </c>
      <c r="G118" s="82">
        <f>+F118*12</f>
        <v>6600</v>
      </c>
      <c r="H118" s="82">
        <f>+F118</f>
        <v>550</v>
      </c>
      <c r="I118" s="81">
        <f>+H118*7.75%*12</f>
        <v>511.5</v>
      </c>
      <c r="J118" s="82">
        <v>0</v>
      </c>
      <c r="K118" s="81">
        <f t="shared" ref="K118:K135" si="40">+H118*7.5%*12</f>
        <v>495</v>
      </c>
      <c r="L118" s="81">
        <f>SUM(I118:K118)</f>
        <v>1006.5</v>
      </c>
      <c r="M118" s="83">
        <f>ROUND((+G118+H118+L118),2)</f>
        <v>8156.5</v>
      </c>
      <c r="N118" s="26"/>
    </row>
    <row r="119" spans="1:15" ht="18.75">
      <c r="A119" s="78">
        <v>2</v>
      </c>
      <c r="B119" s="79" t="s">
        <v>243</v>
      </c>
      <c r="C119" s="78" t="s">
        <v>244</v>
      </c>
      <c r="D119" s="90" t="s">
        <v>242</v>
      </c>
      <c r="E119" s="80" t="s">
        <v>231</v>
      </c>
      <c r="F119" s="81">
        <v>320</v>
      </c>
      <c r="G119" s="82">
        <f t="shared" ref="G119:G135" si="41">+F119*12</f>
        <v>3840</v>
      </c>
      <c r="H119" s="82">
        <f t="shared" ref="H119:H135" si="42">+F119</f>
        <v>320</v>
      </c>
      <c r="I119" s="81">
        <f t="shared" ref="I119:I135" si="43">+H119*7.75%*12</f>
        <v>297.60000000000002</v>
      </c>
      <c r="J119" s="82">
        <v>0</v>
      </c>
      <c r="K119" s="81">
        <f t="shared" si="40"/>
        <v>288</v>
      </c>
      <c r="L119" s="81">
        <f t="shared" ref="L119:L134" si="44">SUM(I119:K119)</f>
        <v>585.6</v>
      </c>
      <c r="M119" s="83">
        <f t="shared" ref="M119:M135" si="45">ROUND((+G119+H119+L119),2)</f>
        <v>4745.6000000000004</v>
      </c>
      <c r="N119" s="26"/>
    </row>
    <row r="120" spans="1:15" ht="18.75">
      <c r="A120" s="78">
        <v>3</v>
      </c>
      <c r="B120" s="79" t="s">
        <v>245</v>
      </c>
      <c r="C120" s="78" t="s">
        <v>246</v>
      </c>
      <c r="D120" s="90" t="s">
        <v>242</v>
      </c>
      <c r="E120" s="80" t="s">
        <v>231</v>
      </c>
      <c r="F120" s="81">
        <v>340</v>
      </c>
      <c r="G120" s="82">
        <f t="shared" si="41"/>
        <v>4080</v>
      </c>
      <c r="H120" s="82">
        <f t="shared" si="42"/>
        <v>340</v>
      </c>
      <c r="I120" s="81">
        <f t="shared" si="43"/>
        <v>316.20000000000005</v>
      </c>
      <c r="J120" s="82">
        <v>0</v>
      </c>
      <c r="K120" s="81">
        <f t="shared" si="40"/>
        <v>306</v>
      </c>
      <c r="L120" s="81">
        <f t="shared" si="44"/>
        <v>622.20000000000005</v>
      </c>
      <c r="M120" s="83">
        <f t="shared" si="45"/>
        <v>5042.2</v>
      </c>
      <c r="N120" s="26"/>
    </row>
    <row r="121" spans="1:15" ht="18.75">
      <c r="A121" s="78">
        <v>4</v>
      </c>
      <c r="B121" s="79" t="s">
        <v>247</v>
      </c>
      <c r="C121" s="78" t="s">
        <v>246</v>
      </c>
      <c r="D121" s="90" t="s">
        <v>242</v>
      </c>
      <c r="E121" s="80" t="s">
        <v>231</v>
      </c>
      <c r="F121" s="81">
        <v>340</v>
      </c>
      <c r="G121" s="82">
        <f t="shared" si="41"/>
        <v>4080</v>
      </c>
      <c r="H121" s="82">
        <f t="shared" si="42"/>
        <v>340</v>
      </c>
      <c r="I121" s="81">
        <f t="shared" si="43"/>
        <v>316.20000000000005</v>
      </c>
      <c r="J121" s="82">
        <v>0</v>
      </c>
      <c r="K121" s="81">
        <f t="shared" si="40"/>
        <v>306</v>
      </c>
      <c r="L121" s="81">
        <f t="shared" si="44"/>
        <v>622.20000000000005</v>
      </c>
      <c r="M121" s="83">
        <f t="shared" si="45"/>
        <v>5042.2</v>
      </c>
      <c r="N121" s="26"/>
    </row>
    <row r="122" spans="1:15" ht="18.75">
      <c r="A122" s="78">
        <v>5</v>
      </c>
      <c r="B122" s="79" t="s">
        <v>248</v>
      </c>
      <c r="C122" s="78" t="s">
        <v>220</v>
      </c>
      <c r="D122" s="90" t="s">
        <v>242</v>
      </c>
      <c r="E122" s="80" t="s">
        <v>231</v>
      </c>
      <c r="F122" s="81">
        <v>362</v>
      </c>
      <c r="G122" s="82">
        <f t="shared" si="41"/>
        <v>4344</v>
      </c>
      <c r="H122" s="82">
        <f t="shared" si="42"/>
        <v>362</v>
      </c>
      <c r="I122" s="81">
        <f t="shared" si="43"/>
        <v>336.65999999999997</v>
      </c>
      <c r="J122" s="82">
        <v>0</v>
      </c>
      <c r="K122" s="81">
        <f t="shared" si="40"/>
        <v>325.79999999999995</v>
      </c>
      <c r="L122" s="81">
        <f t="shared" si="44"/>
        <v>662.45999999999992</v>
      </c>
      <c r="M122" s="83">
        <f t="shared" si="45"/>
        <v>5368.46</v>
      </c>
      <c r="N122" s="26"/>
    </row>
    <row r="123" spans="1:15" ht="18.75">
      <c r="A123" s="78">
        <v>6</v>
      </c>
      <c r="B123" s="79" t="s">
        <v>249</v>
      </c>
      <c r="C123" s="78" t="s">
        <v>220</v>
      </c>
      <c r="D123" s="90" t="s">
        <v>242</v>
      </c>
      <c r="E123" s="80" t="s">
        <v>231</v>
      </c>
      <c r="F123" s="81">
        <v>342</v>
      </c>
      <c r="G123" s="82">
        <f t="shared" si="41"/>
        <v>4104</v>
      </c>
      <c r="H123" s="82">
        <f t="shared" si="42"/>
        <v>342</v>
      </c>
      <c r="I123" s="81">
        <f t="shared" si="43"/>
        <v>318.06</v>
      </c>
      <c r="J123" s="82">
        <v>0</v>
      </c>
      <c r="K123" s="81">
        <f t="shared" si="40"/>
        <v>307.79999999999995</v>
      </c>
      <c r="L123" s="81">
        <f t="shared" si="44"/>
        <v>625.8599999999999</v>
      </c>
      <c r="M123" s="83">
        <f t="shared" si="45"/>
        <v>5071.8599999999997</v>
      </c>
      <c r="N123" s="26"/>
    </row>
    <row r="124" spans="1:15" ht="18.75">
      <c r="A124" s="78">
        <v>7</v>
      </c>
      <c r="B124" s="79" t="s">
        <v>250</v>
      </c>
      <c r="C124" s="78" t="s">
        <v>220</v>
      </c>
      <c r="D124" s="90" t="s">
        <v>242</v>
      </c>
      <c r="E124" s="80" t="s">
        <v>231</v>
      </c>
      <c r="F124" s="81">
        <v>342</v>
      </c>
      <c r="G124" s="82">
        <f t="shared" si="41"/>
        <v>4104</v>
      </c>
      <c r="H124" s="82">
        <f t="shared" si="42"/>
        <v>342</v>
      </c>
      <c r="I124" s="81">
        <f t="shared" si="43"/>
        <v>318.06</v>
      </c>
      <c r="J124" s="82">
        <v>0</v>
      </c>
      <c r="K124" s="81">
        <f t="shared" si="40"/>
        <v>307.79999999999995</v>
      </c>
      <c r="L124" s="81">
        <f t="shared" si="44"/>
        <v>625.8599999999999</v>
      </c>
      <c r="M124" s="83">
        <f t="shared" si="45"/>
        <v>5071.8599999999997</v>
      </c>
      <c r="N124" s="26"/>
    </row>
    <row r="125" spans="1:15" ht="18.75">
      <c r="A125" s="78">
        <v>8</v>
      </c>
      <c r="B125" s="93" t="s">
        <v>251</v>
      </c>
      <c r="C125" s="78" t="s">
        <v>252</v>
      </c>
      <c r="D125" s="90" t="s">
        <v>242</v>
      </c>
      <c r="E125" s="80" t="s">
        <v>231</v>
      </c>
      <c r="F125" s="81">
        <v>340</v>
      </c>
      <c r="G125" s="82">
        <f t="shared" si="41"/>
        <v>4080</v>
      </c>
      <c r="H125" s="82">
        <f t="shared" si="42"/>
        <v>340</v>
      </c>
      <c r="I125" s="81">
        <f t="shared" si="43"/>
        <v>316.20000000000005</v>
      </c>
      <c r="J125" s="82">
        <v>0</v>
      </c>
      <c r="K125" s="81">
        <f t="shared" si="40"/>
        <v>306</v>
      </c>
      <c r="L125" s="81">
        <f t="shared" si="44"/>
        <v>622.20000000000005</v>
      </c>
      <c r="M125" s="83">
        <f t="shared" si="45"/>
        <v>5042.2</v>
      </c>
      <c r="N125" s="26"/>
    </row>
    <row r="126" spans="1:15" ht="18.75">
      <c r="A126" s="78">
        <v>9</v>
      </c>
      <c r="B126" s="93" t="s">
        <v>253</v>
      </c>
      <c r="C126" s="78" t="s">
        <v>252</v>
      </c>
      <c r="D126" s="90" t="s">
        <v>242</v>
      </c>
      <c r="E126" s="80" t="s">
        <v>231</v>
      </c>
      <c r="F126" s="81">
        <v>340</v>
      </c>
      <c r="G126" s="82">
        <f t="shared" si="41"/>
        <v>4080</v>
      </c>
      <c r="H126" s="82">
        <f t="shared" si="42"/>
        <v>340</v>
      </c>
      <c r="I126" s="81">
        <f t="shared" si="43"/>
        <v>316.20000000000005</v>
      </c>
      <c r="J126" s="82">
        <v>0</v>
      </c>
      <c r="K126" s="81">
        <f t="shared" si="40"/>
        <v>306</v>
      </c>
      <c r="L126" s="81">
        <f t="shared" si="44"/>
        <v>622.20000000000005</v>
      </c>
      <c r="M126" s="83">
        <f t="shared" si="45"/>
        <v>5042.2</v>
      </c>
      <c r="N126" s="26"/>
    </row>
    <row r="127" spans="1:15" ht="18.75">
      <c r="A127" s="78">
        <v>10</v>
      </c>
      <c r="B127" s="93" t="s">
        <v>254</v>
      </c>
      <c r="C127" s="78" t="s">
        <v>252</v>
      </c>
      <c r="D127" s="90" t="s">
        <v>242</v>
      </c>
      <c r="E127" s="80" t="s">
        <v>231</v>
      </c>
      <c r="F127" s="81">
        <v>340</v>
      </c>
      <c r="G127" s="82">
        <f t="shared" si="41"/>
        <v>4080</v>
      </c>
      <c r="H127" s="82">
        <f t="shared" si="42"/>
        <v>340</v>
      </c>
      <c r="I127" s="81">
        <f t="shared" si="43"/>
        <v>316.20000000000005</v>
      </c>
      <c r="J127" s="82">
        <v>0</v>
      </c>
      <c r="K127" s="81">
        <f t="shared" si="40"/>
        <v>306</v>
      </c>
      <c r="L127" s="81">
        <f t="shared" si="44"/>
        <v>622.20000000000005</v>
      </c>
      <c r="M127" s="83">
        <f t="shared" si="45"/>
        <v>5042.2</v>
      </c>
      <c r="N127" s="26"/>
    </row>
    <row r="128" spans="1:15" ht="18.75">
      <c r="A128" s="78">
        <v>11</v>
      </c>
      <c r="B128" s="93" t="s">
        <v>255</v>
      </c>
      <c r="C128" s="78" t="s">
        <v>252</v>
      </c>
      <c r="D128" s="90" t="s">
        <v>242</v>
      </c>
      <c r="E128" s="80" t="s">
        <v>231</v>
      </c>
      <c r="F128" s="81">
        <v>340</v>
      </c>
      <c r="G128" s="82">
        <f t="shared" si="41"/>
        <v>4080</v>
      </c>
      <c r="H128" s="82">
        <f t="shared" si="42"/>
        <v>340</v>
      </c>
      <c r="I128" s="81">
        <f t="shared" si="43"/>
        <v>316.20000000000005</v>
      </c>
      <c r="J128" s="82">
        <v>0</v>
      </c>
      <c r="K128" s="81">
        <f t="shared" si="40"/>
        <v>306</v>
      </c>
      <c r="L128" s="81">
        <f t="shared" si="44"/>
        <v>622.20000000000005</v>
      </c>
      <c r="M128" s="83">
        <f t="shared" si="45"/>
        <v>5042.2</v>
      </c>
      <c r="N128" s="26"/>
    </row>
    <row r="129" spans="1:14" ht="18.75">
      <c r="A129" s="78">
        <v>12</v>
      </c>
      <c r="B129" s="119" t="s">
        <v>381</v>
      </c>
      <c r="C129" s="78" t="s">
        <v>383</v>
      </c>
      <c r="D129" s="90" t="s">
        <v>242</v>
      </c>
      <c r="E129" s="80" t="s">
        <v>231</v>
      </c>
      <c r="F129" s="81">
        <v>322</v>
      </c>
      <c r="G129" s="82">
        <f t="shared" si="41"/>
        <v>3864</v>
      </c>
      <c r="H129" s="82">
        <f t="shared" si="42"/>
        <v>322</v>
      </c>
      <c r="I129" s="81">
        <f t="shared" si="43"/>
        <v>299.45999999999998</v>
      </c>
      <c r="J129" s="82">
        <v>0</v>
      </c>
      <c r="K129" s="81">
        <f t="shared" si="40"/>
        <v>289.79999999999995</v>
      </c>
      <c r="L129" s="81">
        <f t="shared" si="44"/>
        <v>589.26</v>
      </c>
      <c r="M129" s="83">
        <f t="shared" si="45"/>
        <v>4775.26</v>
      </c>
      <c r="N129" s="26"/>
    </row>
    <row r="130" spans="1:14" ht="18.75">
      <c r="A130" s="78">
        <v>13</v>
      </c>
      <c r="B130" s="84" t="s">
        <v>222</v>
      </c>
      <c r="C130" s="85" t="s">
        <v>220</v>
      </c>
      <c r="D130" s="90" t="s">
        <v>242</v>
      </c>
      <c r="E130" s="80" t="s">
        <v>200</v>
      </c>
      <c r="F130" s="82">
        <v>322</v>
      </c>
      <c r="G130" s="82">
        <f t="shared" si="41"/>
        <v>3864</v>
      </c>
      <c r="H130" s="82">
        <f t="shared" si="42"/>
        <v>322</v>
      </c>
      <c r="I130" s="81">
        <f t="shared" si="43"/>
        <v>299.45999999999998</v>
      </c>
      <c r="J130" s="82">
        <v>0</v>
      </c>
      <c r="K130" s="81">
        <f t="shared" si="40"/>
        <v>289.79999999999995</v>
      </c>
      <c r="L130" s="81">
        <f t="shared" si="44"/>
        <v>589.26</v>
      </c>
      <c r="M130" s="83">
        <f t="shared" si="45"/>
        <v>4775.26</v>
      </c>
      <c r="N130" s="26"/>
    </row>
    <row r="131" spans="1:14" ht="18.75">
      <c r="A131" s="78">
        <v>14</v>
      </c>
      <c r="B131" s="489" t="s">
        <v>380</v>
      </c>
      <c r="C131" s="85" t="s">
        <v>220</v>
      </c>
      <c r="D131" s="90" t="s">
        <v>242</v>
      </c>
      <c r="E131" s="80" t="s">
        <v>200</v>
      </c>
      <c r="F131" s="82">
        <v>342</v>
      </c>
      <c r="G131" s="82">
        <f t="shared" si="41"/>
        <v>4104</v>
      </c>
      <c r="H131" s="82">
        <f t="shared" si="42"/>
        <v>342</v>
      </c>
      <c r="I131" s="81">
        <f t="shared" si="43"/>
        <v>318.06</v>
      </c>
      <c r="J131" s="82">
        <v>0</v>
      </c>
      <c r="K131" s="81">
        <f t="shared" si="40"/>
        <v>307.79999999999995</v>
      </c>
      <c r="L131" s="81">
        <f t="shared" si="44"/>
        <v>625.8599999999999</v>
      </c>
      <c r="M131" s="83">
        <f t="shared" si="45"/>
        <v>5071.8599999999997</v>
      </c>
      <c r="N131" s="26"/>
    </row>
    <row r="132" spans="1:14" ht="18.75">
      <c r="A132" s="487">
        <v>15</v>
      </c>
      <c r="B132" s="491" t="s">
        <v>382</v>
      </c>
      <c r="C132" s="488" t="s">
        <v>220</v>
      </c>
      <c r="D132" s="90" t="s">
        <v>242</v>
      </c>
      <c r="E132" s="80" t="s">
        <v>231</v>
      </c>
      <c r="F132" s="81">
        <v>322</v>
      </c>
      <c r="G132" s="82">
        <f t="shared" si="41"/>
        <v>3864</v>
      </c>
      <c r="H132" s="82">
        <f t="shared" si="42"/>
        <v>322</v>
      </c>
      <c r="I132" s="81">
        <f t="shared" si="43"/>
        <v>299.45999999999998</v>
      </c>
      <c r="J132" s="82">
        <v>0</v>
      </c>
      <c r="K132" s="81">
        <f t="shared" si="40"/>
        <v>289.79999999999995</v>
      </c>
      <c r="L132" s="81">
        <f t="shared" si="44"/>
        <v>589.26</v>
      </c>
      <c r="M132" s="83">
        <f t="shared" si="45"/>
        <v>4775.26</v>
      </c>
      <c r="N132" s="26"/>
    </row>
    <row r="133" spans="1:14" ht="18.75">
      <c r="A133" s="487">
        <v>16</v>
      </c>
      <c r="B133" s="491" t="s">
        <v>725</v>
      </c>
      <c r="C133" s="488" t="s">
        <v>220</v>
      </c>
      <c r="D133" s="90" t="s">
        <v>242</v>
      </c>
      <c r="E133" s="80"/>
      <c r="F133" s="81">
        <v>302</v>
      </c>
      <c r="G133" s="82">
        <f t="shared" si="41"/>
        <v>3624</v>
      </c>
      <c r="H133" s="82">
        <f t="shared" si="42"/>
        <v>302</v>
      </c>
      <c r="I133" s="81">
        <f t="shared" si="43"/>
        <v>280.86</v>
      </c>
      <c r="J133" s="82">
        <v>0</v>
      </c>
      <c r="K133" s="81">
        <f t="shared" si="40"/>
        <v>271.79999999999995</v>
      </c>
      <c r="L133" s="81">
        <f t="shared" si="44"/>
        <v>552.66</v>
      </c>
      <c r="M133" s="83">
        <f t="shared" si="45"/>
        <v>4478.66</v>
      </c>
      <c r="N133" s="26"/>
    </row>
    <row r="134" spans="1:14" ht="18.75">
      <c r="A134" s="487">
        <v>17</v>
      </c>
      <c r="B134" s="491" t="s">
        <v>726</v>
      </c>
      <c r="C134" s="488" t="s">
        <v>220</v>
      </c>
      <c r="D134" s="90" t="s">
        <v>242</v>
      </c>
      <c r="E134" s="80"/>
      <c r="F134" s="81">
        <v>302</v>
      </c>
      <c r="G134" s="82">
        <f t="shared" si="41"/>
        <v>3624</v>
      </c>
      <c r="H134" s="82">
        <f t="shared" si="42"/>
        <v>302</v>
      </c>
      <c r="I134" s="81">
        <f t="shared" si="43"/>
        <v>280.86</v>
      </c>
      <c r="J134" s="82">
        <v>0</v>
      </c>
      <c r="K134" s="81">
        <f t="shared" si="40"/>
        <v>271.79999999999995</v>
      </c>
      <c r="L134" s="81">
        <f t="shared" si="44"/>
        <v>552.66</v>
      </c>
      <c r="M134" s="83">
        <f t="shared" si="45"/>
        <v>4478.66</v>
      </c>
      <c r="N134" s="26"/>
    </row>
    <row r="135" spans="1:14" ht="18.75">
      <c r="A135" s="487">
        <v>18</v>
      </c>
      <c r="B135" s="84" t="s">
        <v>221</v>
      </c>
      <c r="C135" s="85" t="s">
        <v>220</v>
      </c>
      <c r="D135" s="78" t="s">
        <v>199</v>
      </c>
      <c r="E135" s="80" t="s">
        <v>200</v>
      </c>
      <c r="F135" s="82">
        <v>342</v>
      </c>
      <c r="G135" s="82">
        <f t="shared" si="41"/>
        <v>4104</v>
      </c>
      <c r="H135" s="81">
        <f t="shared" si="42"/>
        <v>342</v>
      </c>
      <c r="I135" s="81">
        <f t="shared" si="43"/>
        <v>318.06</v>
      </c>
      <c r="J135" s="82">
        <v>0</v>
      </c>
      <c r="K135" s="81">
        <f t="shared" si="40"/>
        <v>307.79999999999995</v>
      </c>
      <c r="L135" s="81">
        <f t="shared" ref="L135" si="46">SUM(I135:K135)</f>
        <v>625.8599999999999</v>
      </c>
      <c r="M135" s="83">
        <f t="shared" si="45"/>
        <v>5071.8599999999997</v>
      </c>
      <c r="N135" s="26"/>
    </row>
    <row r="136" spans="1:14" ht="15.75">
      <c r="A136" s="78"/>
      <c r="B136" s="490" t="s">
        <v>211</v>
      </c>
      <c r="C136" s="78"/>
      <c r="D136" s="90"/>
      <c r="E136" s="80"/>
      <c r="F136" s="89">
        <f>SUM(F118:F135)</f>
        <v>6210</v>
      </c>
      <c r="G136" s="89">
        <f t="shared" ref="G136:M136" si="47">SUM(G118:G135)</f>
        <v>74520</v>
      </c>
      <c r="H136" s="89">
        <f t="shared" si="47"/>
        <v>6210</v>
      </c>
      <c r="I136" s="89">
        <f t="shared" si="47"/>
        <v>5775.3</v>
      </c>
      <c r="J136" s="89">
        <f t="shared" si="47"/>
        <v>0</v>
      </c>
      <c r="K136" s="89">
        <f t="shared" si="47"/>
        <v>5589.0000000000009</v>
      </c>
      <c r="L136" s="89">
        <f t="shared" si="47"/>
        <v>11364.3</v>
      </c>
      <c r="M136" s="89">
        <f t="shared" si="47"/>
        <v>92094.299999999988</v>
      </c>
    </row>
  </sheetData>
  <mergeCells count="44">
    <mergeCell ref="R97:T97"/>
    <mergeCell ref="R29:AA29"/>
    <mergeCell ref="R30:R32"/>
    <mergeCell ref="S30:S32"/>
    <mergeCell ref="T30:T32"/>
    <mergeCell ref="U30:V31"/>
    <mergeCell ref="W30:W31"/>
    <mergeCell ref="X30:AA30"/>
    <mergeCell ref="Y31:AA31"/>
    <mergeCell ref="A114:M114"/>
    <mergeCell ref="E30:E32"/>
    <mergeCell ref="F30:G31"/>
    <mergeCell ref="H30:H31"/>
    <mergeCell ref="I30:L30"/>
    <mergeCell ref="M30:M32"/>
    <mergeCell ref="J31:L31"/>
    <mergeCell ref="A97:E97"/>
    <mergeCell ref="A28:M28"/>
    <mergeCell ref="A115:A117"/>
    <mergeCell ref="B115:B117"/>
    <mergeCell ref="C115:C117"/>
    <mergeCell ref="D115:D117"/>
    <mergeCell ref="E115:E117"/>
    <mergeCell ref="F115:G116"/>
    <mergeCell ref="H115:H116"/>
    <mergeCell ref="I115:L115"/>
    <mergeCell ref="M115:M117"/>
    <mergeCell ref="J116:L116"/>
    <mergeCell ref="A29:M29"/>
    <mergeCell ref="A30:A32"/>
    <mergeCell ref="B30:B32"/>
    <mergeCell ref="C30:C32"/>
    <mergeCell ref="D30:D32"/>
    <mergeCell ref="A1:M1"/>
    <mergeCell ref="A2:A4"/>
    <mergeCell ref="B2:B4"/>
    <mergeCell ref="C2:C4"/>
    <mergeCell ref="D2:D4"/>
    <mergeCell ref="E2:E4"/>
    <mergeCell ref="F2:G3"/>
    <mergeCell ref="H2:H3"/>
    <mergeCell ref="I2:L2"/>
    <mergeCell ref="M2:M4"/>
    <mergeCell ref="J3:L3"/>
  </mergeCells>
  <pageMargins left="0.31496062992125984" right="0.31496062992125984" top="1.3385826771653544" bottom="0.35433070866141736" header="0.31496062992125984" footer="0.31496062992125984"/>
  <pageSetup paperSize="9" scale="53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topLeftCell="A25" zoomScaleNormal="100" workbookViewId="0">
      <selection activeCell="C1" sqref="A1:H50"/>
    </sheetView>
  </sheetViews>
  <sheetFormatPr baseColWidth="10" defaultRowHeight="15"/>
  <cols>
    <col min="7" max="7" width="71.42578125" customWidth="1"/>
    <col min="8" max="8" width="28.42578125" customWidth="1"/>
    <col min="9" max="9" width="17.42578125" bestFit="1" customWidth="1"/>
    <col min="10" max="10" width="18.5703125" customWidth="1"/>
    <col min="11" max="11" width="24.42578125" customWidth="1"/>
    <col min="13" max="13" width="12.5703125" bestFit="1" customWidth="1"/>
  </cols>
  <sheetData>
    <row r="1" spans="1:12" ht="27.75">
      <c r="A1" s="94"/>
      <c r="B1" s="95"/>
      <c r="C1" s="96"/>
      <c r="D1" s="96"/>
      <c r="E1" s="96"/>
      <c r="F1" s="96"/>
      <c r="G1" s="96"/>
      <c r="H1" s="97" t="s">
        <v>275</v>
      </c>
    </row>
    <row r="2" spans="1:12" ht="27.75">
      <c r="A2" s="744" t="s">
        <v>276</v>
      </c>
      <c r="B2" s="745"/>
      <c r="C2" s="745"/>
      <c r="D2" s="745"/>
      <c r="E2" s="745"/>
      <c r="F2" s="745"/>
      <c r="G2" s="745"/>
      <c r="H2" s="745"/>
    </row>
    <row r="3" spans="1:12" ht="27.75">
      <c r="A3" s="744" t="s">
        <v>277</v>
      </c>
      <c r="B3" s="745"/>
      <c r="C3" s="745"/>
      <c r="D3" s="745"/>
      <c r="E3" s="745"/>
      <c r="F3" s="745"/>
      <c r="G3" s="745"/>
      <c r="H3" s="745"/>
    </row>
    <row r="4" spans="1:12" ht="27.75">
      <c r="A4" s="744" t="s">
        <v>278</v>
      </c>
      <c r="B4" s="745"/>
      <c r="C4" s="745"/>
      <c r="D4" s="745"/>
      <c r="E4" s="745"/>
      <c r="F4" s="745"/>
      <c r="G4" s="745"/>
      <c r="H4" s="745"/>
    </row>
    <row r="5" spans="1:12" ht="27.75">
      <c r="A5" s="744" t="s">
        <v>303</v>
      </c>
      <c r="B5" s="745"/>
      <c r="C5" s="745"/>
      <c r="D5" s="745"/>
      <c r="E5" s="745"/>
      <c r="F5" s="745"/>
      <c r="G5" s="745"/>
      <c r="H5" s="745"/>
    </row>
    <row r="6" spans="1:12" ht="27.75">
      <c r="A6" s="744" t="s">
        <v>279</v>
      </c>
      <c r="B6" s="745"/>
      <c r="C6" s="745"/>
      <c r="D6" s="745"/>
      <c r="E6" s="745"/>
      <c r="F6" s="745"/>
      <c r="G6" s="745"/>
      <c r="H6" s="745"/>
    </row>
    <row r="7" spans="1:12" ht="27.75">
      <c r="A7" s="746" t="s">
        <v>280</v>
      </c>
      <c r="B7" s="746"/>
      <c r="C7" s="746"/>
      <c r="D7" s="746"/>
      <c r="E7" s="746"/>
      <c r="F7" s="746"/>
      <c r="G7" s="746"/>
      <c r="H7" s="746"/>
    </row>
    <row r="8" spans="1:12" ht="28.5" thickBot="1">
      <c r="A8" s="737" t="s">
        <v>281</v>
      </c>
      <c r="B8" s="737"/>
      <c r="C8" s="737"/>
      <c r="D8" s="737"/>
      <c r="E8" s="737"/>
      <c r="F8" s="737"/>
      <c r="G8" s="737"/>
      <c r="H8" s="737"/>
    </row>
    <row r="9" spans="1:12" ht="16.5" thickBot="1">
      <c r="A9" s="738" t="s">
        <v>282</v>
      </c>
      <c r="B9" s="739"/>
      <c r="C9" s="739"/>
      <c r="D9" s="739"/>
      <c r="E9" s="739"/>
      <c r="F9" s="739"/>
      <c r="G9" s="740" t="s">
        <v>283</v>
      </c>
      <c r="H9" s="742" t="s">
        <v>284</v>
      </c>
    </row>
    <row r="10" spans="1:12" ht="95.25">
      <c r="A10" s="152" t="s">
        <v>285</v>
      </c>
      <c r="B10" s="153" t="s">
        <v>286</v>
      </c>
      <c r="C10" s="153" t="s">
        <v>287</v>
      </c>
      <c r="D10" s="153" t="s">
        <v>288</v>
      </c>
      <c r="E10" s="154" t="s">
        <v>289</v>
      </c>
      <c r="F10" s="155" t="s">
        <v>290</v>
      </c>
      <c r="G10" s="741"/>
      <c r="H10" s="743"/>
    </row>
    <row r="11" spans="1:12" ht="18">
      <c r="A11" s="98">
        <v>1</v>
      </c>
      <c r="B11" s="99" t="s">
        <v>291</v>
      </c>
      <c r="C11" s="99" t="s">
        <v>291</v>
      </c>
      <c r="D11" s="99" t="s">
        <v>292</v>
      </c>
      <c r="E11" s="99" t="s">
        <v>293</v>
      </c>
      <c r="F11" s="99" t="s">
        <v>70</v>
      </c>
      <c r="G11" s="100" t="s">
        <v>71</v>
      </c>
      <c r="H11" s="290">
        <f>+Hoja1!G15</f>
        <v>154824</v>
      </c>
      <c r="I11" s="23"/>
    </row>
    <row r="12" spans="1:12" ht="18">
      <c r="A12" s="98">
        <v>1</v>
      </c>
      <c r="B12" s="99" t="s">
        <v>291</v>
      </c>
      <c r="C12" s="99" t="s">
        <v>291</v>
      </c>
      <c r="D12" s="99" t="s">
        <v>292</v>
      </c>
      <c r="E12" s="99" t="s">
        <v>293</v>
      </c>
      <c r="F12" s="99" t="s">
        <v>767</v>
      </c>
      <c r="G12" s="102" t="s">
        <v>294</v>
      </c>
      <c r="H12" s="291">
        <v>1500</v>
      </c>
    </row>
    <row r="13" spans="1:12" ht="21">
      <c r="A13" s="98">
        <v>1</v>
      </c>
      <c r="B13" s="99" t="s">
        <v>291</v>
      </c>
      <c r="C13" s="99" t="s">
        <v>291</v>
      </c>
      <c r="D13" s="99" t="s">
        <v>292</v>
      </c>
      <c r="E13" s="99" t="s">
        <v>293</v>
      </c>
      <c r="F13" s="104">
        <v>51103</v>
      </c>
      <c r="G13" s="100" t="s">
        <v>72</v>
      </c>
      <c r="H13" s="290">
        <f>+Hoja1!H15</f>
        <v>12902</v>
      </c>
      <c r="K13" s="258">
        <f>SUM(H11:H18)</f>
        <v>197493.799</v>
      </c>
      <c r="L13">
        <v>51</v>
      </c>
    </row>
    <row r="14" spans="1:12" ht="21">
      <c r="A14" s="98">
        <v>1</v>
      </c>
      <c r="B14" s="99" t="s">
        <v>291</v>
      </c>
      <c r="C14" s="99" t="s">
        <v>291</v>
      </c>
      <c r="D14" s="99" t="s">
        <v>292</v>
      </c>
      <c r="E14" s="99" t="s">
        <v>293</v>
      </c>
      <c r="F14" s="104">
        <v>51107</v>
      </c>
      <c r="G14" s="100" t="s">
        <v>73</v>
      </c>
      <c r="H14" s="290">
        <v>500</v>
      </c>
      <c r="K14" s="121">
        <f>SUM(H19:H34)</f>
        <v>182900</v>
      </c>
      <c r="L14">
        <v>54</v>
      </c>
    </row>
    <row r="15" spans="1:12" ht="21">
      <c r="A15" s="98">
        <v>1</v>
      </c>
      <c r="B15" s="99" t="s">
        <v>291</v>
      </c>
      <c r="C15" s="99" t="s">
        <v>291</v>
      </c>
      <c r="D15" s="99" t="s">
        <v>292</v>
      </c>
      <c r="E15" s="99" t="s">
        <v>293</v>
      </c>
      <c r="F15" s="104">
        <v>51301</v>
      </c>
      <c r="G15" s="100" t="s">
        <v>74</v>
      </c>
      <c r="H15" s="290">
        <v>0</v>
      </c>
      <c r="K15" s="121">
        <f>+H35+H36</f>
        <v>4000</v>
      </c>
      <c r="L15">
        <v>55</v>
      </c>
    </row>
    <row r="16" spans="1:12" ht="21">
      <c r="A16" s="98">
        <v>1</v>
      </c>
      <c r="B16" s="99" t="s">
        <v>291</v>
      </c>
      <c r="C16" s="99" t="s">
        <v>291</v>
      </c>
      <c r="D16" s="99" t="s">
        <v>292</v>
      </c>
      <c r="E16" s="99" t="s">
        <v>293</v>
      </c>
      <c r="F16" s="104">
        <v>51401</v>
      </c>
      <c r="G16" s="31" t="s">
        <v>770</v>
      </c>
      <c r="H16" s="290">
        <f>+Hoja1!K15</f>
        <v>10968.939000000002</v>
      </c>
      <c r="K16" s="121">
        <f>+H38</f>
        <v>11200</v>
      </c>
      <c r="L16">
        <v>56</v>
      </c>
    </row>
    <row r="17" spans="1:13" ht="21">
      <c r="A17" s="98">
        <v>1</v>
      </c>
      <c r="B17" s="99" t="s">
        <v>291</v>
      </c>
      <c r="C17" s="99" t="s">
        <v>291</v>
      </c>
      <c r="D17" s="99" t="s">
        <v>292</v>
      </c>
      <c r="E17" s="99" t="s">
        <v>293</v>
      </c>
      <c r="F17" s="104">
        <v>51501</v>
      </c>
      <c r="G17" s="31" t="s">
        <v>76</v>
      </c>
      <c r="H17" s="290">
        <f>+Hoja1!I15</f>
        <v>11998.86</v>
      </c>
      <c r="K17" s="121">
        <f>+H39</f>
        <v>4000</v>
      </c>
      <c r="L17">
        <v>61</v>
      </c>
    </row>
    <row r="18" spans="1:13" ht="21">
      <c r="A18" s="98">
        <v>1</v>
      </c>
      <c r="B18" s="99" t="s">
        <v>291</v>
      </c>
      <c r="C18" s="99" t="s">
        <v>291</v>
      </c>
      <c r="D18" s="99" t="s">
        <v>292</v>
      </c>
      <c r="E18" s="99" t="s">
        <v>293</v>
      </c>
      <c r="F18" s="32">
        <v>51601</v>
      </c>
      <c r="G18" s="33" t="s">
        <v>77</v>
      </c>
      <c r="H18" s="292">
        <v>4800</v>
      </c>
      <c r="I18" s="23">
        <f>SUM(H11:H18)</f>
        <v>197493.799</v>
      </c>
      <c r="K18" s="121">
        <f>+K13+K14+K15+K16+K17</f>
        <v>399593.799</v>
      </c>
    </row>
    <row r="19" spans="1:13" ht="18">
      <c r="A19" s="98">
        <v>1</v>
      </c>
      <c r="B19" s="99" t="s">
        <v>291</v>
      </c>
      <c r="C19" s="99" t="s">
        <v>291</v>
      </c>
      <c r="D19" s="99" t="s">
        <v>292</v>
      </c>
      <c r="E19" s="99" t="s">
        <v>293</v>
      </c>
      <c r="F19" s="104">
        <v>54101</v>
      </c>
      <c r="G19" s="100" t="s">
        <v>295</v>
      </c>
      <c r="H19" s="290">
        <v>600</v>
      </c>
      <c r="I19" s="23"/>
      <c r="K19" s="23"/>
    </row>
    <row r="20" spans="1:13" ht="18">
      <c r="A20" s="98">
        <v>1</v>
      </c>
      <c r="B20" s="99" t="s">
        <v>291</v>
      </c>
      <c r="C20" s="99" t="s">
        <v>291</v>
      </c>
      <c r="D20" s="99" t="s">
        <v>292</v>
      </c>
      <c r="E20" s="99" t="s">
        <v>293</v>
      </c>
      <c r="F20" s="104">
        <v>54105</v>
      </c>
      <c r="G20" s="100" t="s">
        <v>296</v>
      </c>
      <c r="H20" s="290">
        <v>5000</v>
      </c>
      <c r="K20" s="23"/>
    </row>
    <row r="21" spans="1:13" ht="18">
      <c r="A21" s="98">
        <v>1</v>
      </c>
      <c r="B21" s="99" t="s">
        <v>291</v>
      </c>
      <c r="C21" s="99" t="s">
        <v>291</v>
      </c>
      <c r="D21" s="99" t="s">
        <v>292</v>
      </c>
      <c r="E21" s="99" t="s">
        <v>293</v>
      </c>
      <c r="F21" s="104">
        <v>54109</v>
      </c>
      <c r="G21" s="100" t="s">
        <v>297</v>
      </c>
      <c r="H21" s="290">
        <v>1200</v>
      </c>
    </row>
    <row r="22" spans="1:13" ht="18">
      <c r="A22" s="98">
        <v>1</v>
      </c>
      <c r="B22" s="99" t="s">
        <v>291</v>
      </c>
      <c r="C22" s="99" t="s">
        <v>291</v>
      </c>
      <c r="D22" s="99" t="s">
        <v>292</v>
      </c>
      <c r="E22" s="99" t="s">
        <v>293</v>
      </c>
      <c r="F22" s="104">
        <v>54110</v>
      </c>
      <c r="G22" s="100" t="s">
        <v>298</v>
      </c>
      <c r="H22" s="290">
        <v>8000</v>
      </c>
      <c r="K22" s="290"/>
      <c r="M22" s="23"/>
    </row>
    <row r="23" spans="1:13" ht="18">
      <c r="A23" s="98">
        <v>1</v>
      </c>
      <c r="B23" s="99" t="s">
        <v>291</v>
      </c>
      <c r="C23" s="99" t="s">
        <v>291</v>
      </c>
      <c r="D23" s="99" t="s">
        <v>292</v>
      </c>
      <c r="E23" s="99" t="s">
        <v>293</v>
      </c>
      <c r="F23" s="104">
        <v>54114</v>
      </c>
      <c r="G23" s="100" t="s">
        <v>89</v>
      </c>
      <c r="H23" s="290">
        <v>5000</v>
      </c>
      <c r="K23" s="290"/>
      <c r="M23" s="23"/>
    </row>
    <row r="24" spans="1:13" ht="18">
      <c r="A24" s="98">
        <v>1</v>
      </c>
      <c r="B24" s="99" t="s">
        <v>291</v>
      </c>
      <c r="C24" s="99" t="s">
        <v>291</v>
      </c>
      <c r="D24" s="99" t="s">
        <v>292</v>
      </c>
      <c r="E24" s="99" t="s">
        <v>293</v>
      </c>
      <c r="F24" s="104">
        <v>54115</v>
      </c>
      <c r="G24" s="100" t="s">
        <v>90</v>
      </c>
      <c r="H24" s="290">
        <v>5000</v>
      </c>
      <c r="K24" s="290"/>
    </row>
    <row r="25" spans="1:13" ht="18">
      <c r="A25" s="98">
        <v>1</v>
      </c>
      <c r="B25" s="99" t="s">
        <v>291</v>
      </c>
      <c r="C25" s="99" t="s">
        <v>291</v>
      </c>
      <c r="D25" s="99" t="s">
        <v>292</v>
      </c>
      <c r="E25" s="99" t="s">
        <v>293</v>
      </c>
      <c r="F25" s="32">
        <v>54118</v>
      </c>
      <c r="G25" s="33" t="s">
        <v>93</v>
      </c>
      <c r="H25" s="292">
        <v>4500</v>
      </c>
      <c r="K25" s="290"/>
    </row>
    <row r="26" spans="1:13" ht="18">
      <c r="A26" s="98">
        <v>1</v>
      </c>
      <c r="B26" s="99" t="s">
        <v>291</v>
      </c>
      <c r="C26" s="99" t="s">
        <v>291</v>
      </c>
      <c r="D26" s="99" t="s">
        <v>292</v>
      </c>
      <c r="E26" s="99" t="s">
        <v>293</v>
      </c>
      <c r="F26" s="32">
        <v>54121</v>
      </c>
      <c r="G26" s="33" t="s">
        <v>95</v>
      </c>
      <c r="H26" s="292">
        <v>11400</v>
      </c>
      <c r="K26" s="290"/>
    </row>
    <row r="27" spans="1:13" ht="18">
      <c r="A27" s="98">
        <v>1</v>
      </c>
      <c r="B27" s="99" t="s">
        <v>291</v>
      </c>
      <c r="C27" s="99" t="s">
        <v>291</v>
      </c>
      <c r="D27" s="99" t="s">
        <v>292</v>
      </c>
      <c r="E27" s="99" t="s">
        <v>293</v>
      </c>
      <c r="F27" s="32">
        <v>54201</v>
      </c>
      <c r="G27" s="33" t="s">
        <v>97</v>
      </c>
      <c r="H27" s="292">
        <v>26400</v>
      </c>
      <c r="K27" s="290"/>
      <c r="M27" s="23"/>
    </row>
    <row r="28" spans="1:13" ht="18">
      <c r="A28" s="98">
        <v>1</v>
      </c>
      <c r="B28" s="99" t="s">
        <v>291</v>
      </c>
      <c r="C28" s="99" t="s">
        <v>291</v>
      </c>
      <c r="D28" s="99" t="s">
        <v>292</v>
      </c>
      <c r="E28" s="99" t="s">
        <v>293</v>
      </c>
      <c r="F28" s="104">
        <v>54202</v>
      </c>
      <c r="G28" s="100" t="s">
        <v>299</v>
      </c>
      <c r="H28" s="290">
        <v>20400</v>
      </c>
      <c r="K28" s="292"/>
      <c r="M28" s="23"/>
    </row>
    <row r="29" spans="1:13" ht="18">
      <c r="A29" s="98">
        <v>1</v>
      </c>
      <c r="B29" s="99" t="s">
        <v>291</v>
      </c>
      <c r="C29" s="99" t="s">
        <v>291</v>
      </c>
      <c r="D29" s="99" t="s">
        <v>292</v>
      </c>
      <c r="E29" s="99" t="s">
        <v>293</v>
      </c>
      <c r="F29" s="104">
        <v>54203</v>
      </c>
      <c r="G29" s="100" t="s">
        <v>300</v>
      </c>
      <c r="H29" s="290">
        <v>25200</v>
      </c>
      <c r="K29" s="292"/>
      <c r="M29" s="23"/>
    </row>
    <row r="30" spans="1:13" ht="18">
      <c r="A30" s="98">
        <v>1</v>
      </c>
      <c r="B30" s="99" t="s">
        <v>291</v>
      </c>
      <c r="C30" s="99" t="s">
        <v>291</v>
      </c>
      <c r="D30" s="99" t="s">
        <v>292</v>
      </c>
      <c r="E30" s="99" t="s">
        <v>293</v>
      </c>
      <c r="F30" s="104">
        <v>54205</v>
      </c>
      <c r="G30" s="100" t="s">
        <v>13</v>
      </c>
      <c r="H30" s="290">
        <v>53000</v>
      </c>
      <c r="K30" s="292"/>
    </row>
    <row r="31" spans="1:13" ht="18">
      <c r="A31" s="98">
        <v>1</v>
      </c>
      <c r="B31" s="99" t="s">
        <v>291</v>
      </c>
      <c r="C31" s="99" t="s">
        <v>291</v>
      </c>
      <c r="D31" s="99" t="s">
        <v>292</v>
      </c>
      <c r="E31" s="99" t="s">
        <v>293</v>
      </c>
      <c r="F31" s="32">
        <v>54302</v>
      </c>
      <c r="G31" s="33" t="s">
        <v>102</v>
      </c>
      <c r="H31" s="292">
        <v>10000</v>
      </c>
      <c r="K31" s="290"/>
    </row>
    <row r="32" spans="1:13" ht="18">
      <c r="A32" s="98"/>
      <c r="B32" s="99"/>
      <c r="C32" s="99"/>
      <c r="D32" s="99"/>
      <c r="E32" s="99"/>
      <c r="F32" s="32">
        <v>54314</v>
      </c>
      <c r="G32" s="33" t="s">
        <v>114</v>
      </c>
      <c r="H32" s="292">
        <v>2400</v>
      </c>
      <c r="K32" s="290"/>
    </row>
    <row r="33" spans="1:14" ht="18">
      <c r="A33" s="98">
        <v>1</v>
      </c>
      <c r="B33" s="99" t="s">
        <v>291</v>
      </c>
      <c r="C33" s="99" t="s">
        <v>291</v>
      </c>
      <c r="D33" s="99" t="s">
        <v>292</v>
      </c>
      <c r="E33" s="99" t="s">
        <v>293</v>
      </c>
      <c r="F33" s="32">
        <v>54305</v>
      </c>
      <c r="G33" s="33" t="s">
        <v>105</v>
      </c>
      <c r="H33" s="292">
        <v>0</v>
      </c>
      <c r="K33" s="290"/>
    </row>
    <row r="34" spans="1:14" ht="18">
      <c r="A34" s="98">
        <v>1</v>
      </c>
      <c r="B34" s="99" t="s">
        <v>291</v>
      </c>
      <c r="C34" s="99" t="s">
        <v>291</v>
      </c>
      <c r="D34" s="99" t="s">
        <v>292</v>
      </c>
      <c r="E34" s="99" t="s">
        <v>293</v>
      </c>
      <c r="F34" s="32">
        <v>54404</v>
      </c>
      <c r="G34" s="33" t="s">
        <v>118</v>
      </c>
      <c r="H34" s="292">
        <v>4800</v>
      </c>
      <c r="K34" s="290"/>
    </row>
    <row r="35" spans="1:14" ht="18">
      <c r="A35" s="98">
        <v>1</v>
      </c>
      <c r="B35" s="99" t="s">
        <v>291</v>
      </c>
      <c r="C35" s="99" t="s">
        <v>291</v>
      </c>
      <c r="D35" s="99" t="s">
        <v>292</v>
      </c>
      <c r="E35" s="99" t="s">
        <v>293</v>
      </c>
      <c r="F35" s="32">
        <v>55601</v>
      </c>
      <c r="G35" s="33" t="s">
        <v>762</v>
      </c>
      <c r="H35" s="292">
        <v>2000</v>
      </c>
      <c r="K35" s="292"/>
    </row>
    <row r="36" spans="1:14" ht="18">
      <c r="A36" s="98">
        <v>1</v>
      </c>
      <c r="B36" s="99" t="s">
        <v>291</v>
      </c>
      <c r="C36" s="99" t="s">
        <v>291</v>
      </c>
      <c r="D36" s="99" t="s">
        <v>292</v>
      </c>
      <c r="E36" s="99" t="s">
        <v>293</v>
      </c>
      <c r="F36" s="32">
        <v>55602</v>
      </c>
      <c r="G36" s="33" t="s">
        <v>301</v>
      </c>
      <c r="H36" s="292">
        <v>2000</v>
      </c>
      <c r="K36" s="292"/>
      <c r="N36" s="23"/>
    </row>
    <row r="37" spans="1:14" ht="18">
      <c r="A37" s="98">
        <v>1</v>
      </c>
      <c r="B37" s="99" t="s">
        <v>291</v>
      </c>
      <c r="C37" s="99" t="s">
        <v>291</v>
      </c>
      <c r="D37" s="99" t="s">
        <v>292</v>
      </c>
      <c r="E37" s="99" t="s">
        <v>293</v>
      </c>
      <c r="F37" s="32">
        <v>55603</v>
      </c>
      <c r="G37" s="33" t="s">
        <v>763</v>
      </c>
      <c r="H37" s="292">
        <v>200.5</v>
      </c>
      <c r="K37" s="292"/>
      <c r="N37" s="23"/>
    </row>
    <row r="38" spans="1:14" ht="18">
      <c r="A38" s="98">
        <v>1</v>
      </c>
      <c r="B38" s="99" t="s">
        <v>291</v>
      </c>
      <c r="C38" s="99" t="s">
        <v>291</v>
      </c>
      <c r="D38" s="99" t="s">
        <v>292</v>
      </c>
      <c r="E38" s="99" t="s">
        <v>293</v>
      </c>
      <c r="F38" s="104">
        <v>56201</v>
      </c>
      <c r="G38" s="100" t="s">
        <v>132</v>
      </c>
      <c r="H38" s="290">
        <v>11200</v>
      </c>
      <c r="I38" t="s">
        <v>764</v>
      </c>
      <c r="K38" s="292"/>
    </row>
    <row r="39" spans="1:14" ht="18">
      <c r="A39" s="98">
        <v>1</v>
      </c>
      <c r="B39" s="99" t="s">
        <v>291</v>
      </c>
      <c r="C39" s="99" t="s">
        <v>291</v>
      </c>
      <c r="D39" s="99" t="s">
        <v>292</v>
      </c>
      <c r="E39" s="99" t="s">
        <v>293</v>
      </c>
      <c r="F39" s="104">
        <v>61101</v>
      </c>
      <c r="G39" s="100" t="s">
        <v>136</v>
      </c>
      <c r="H39" s="290">
        <v>4000</v>
      </c>
      <c r="K39" s="23"/>
    </row>
    <row r="40" spans="1:14" ht="33" customHeight="1">
      <c r="A40" s="167"/>
      <c r="B40" s="168"/>
      <c r="C40" s="168"/>
      <c r="D40" s="168"/>
      <c r="E40" s="168"/>
      <c r="F40" s="168"/>
      <c r="G40" s="169" t="s">
        <v>302</v>
      </c>
      <c r="H40" s="170">
        <f>+H11+H12+H13+H14+H15+H16+H17+H18+H19+H20+H21+H22+H23+H24+H25+H26+H27+H28+H29+H30+H31+H33+H36+H34+H38+H39+H35</f>
        <v>397193.799</v>
      </c>
      <c r="I40" s="23">
        <f>+H43-H40</f>
        <v>7407.2010000000009</v>
      </c>
      <c r="J40" s="23">
        <f>+H19+H20+H21+H22+H23+H24+H25+H26+H27+H28+H29+H30+H31+H32+H33+H34+H35+H36+H37+H38+H39</f>
        <v>202300.5</v>
      </c>
      <c r="K40" s="23">
        <f>+H45-J40</f>
        <v>0</v>
      </c>
    </row>
    <row r="43" spans="1:14" ht="21">
      <c r="G43" t="s">
        <v>766</v>
      </c>
      <c r="H43" s="121">
        <f>+'DETALLE CONSOLIDADO INGRESOS FF'!F48</f>
        <v>404601</v>
      </c>
    </row>
    <row r="44" spans="1:14">
      <c r="K44" s="23"/>
    </row>
    <row r="45" spans="1:14" ht="18.75">
      <c r="G45" t="s">
        <v>765</v>
      </c>
      <c r="H45" s="7">
        <v>202300.5</v>
      </c>
      <c r="I45" s="7">
        <f>+I18</f>
        <v>197493.799</v>
      </c>
      <c r="J45" s="26">
        <f>+H45-I45</f>
        <v>4806.7010000000009</v>
      </c>
    </row>
    <row r="46" spans="1:14" ht="18.75">
      <c r="H46" s="26">
        <f>+H40</f>
        <v>397193.799</v>
      </c>
    </row>
    <row r="47" spans="1:14" ht="18.75">
      <c r="H47" s="26">
        <f>+H46-H45</f>
        <v>194893.299</v>
      </c>
    </row>
    <row r="48" spans="1:14" ht="18.75">
      <c r="G48" t="s">
        <v>614</v>
      </c>
      <c r="H48" s="7">
        <v>17146.55</v>
      </c>
    </row>
  </sheetData>
  <mergeCells count="10">
    <mergeCell ref="A8:H8"/>
    <mergeCell ref="A9:F9"/>
    <mergeCell ref="G9:G10"/>
    <mergeCell ref="H9:H10"/>
    <mergeCell ref="A2:H2"/>
    <mergeCell ref="A3:H3"/>
    <mergeCell ref="A4:H4"/>
    <mergeCell ref="A5:H5"/>
    <mergeCell ref="A6:H6"/>
    <mergeCell ref="A7:H7"/>
  </mergeCells>
  <pageMargins left="0.9055118110236221" right="0.31496062992125984" top="0.74803149606299213" bottom="0.15748031496062992" header="0.31496062992125984" footer="0.31496062992125984"/>
  <pageSetup paperSize="9" scale="7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3"/>
  <sheetViews>
    <sheetView topLeftCell="A51" zoomScale="90" zoomScaleNormal="90" workbookViewId="0">
      <selection activeCell="K82" sqref="K82"/>
    </sheetView>
  </sheetViews>
  <sheetFormatPr baseColWidth="10" defaultRowHeight="15"/>
  <cols>
    <col min="7" max="7" width="57.42578125" customWidth="1"/>
    <col min="8" max="8" width="25.85546875" customWidth="1"/>
    <col min="9" max="9" width="21.28515625" customWidth="1"/>
    <col min="12" max="12" width="22.7109375" customWidth="1"/>
    <col min="14" max="14" width="20.7109375" customWidth="1"/>
  </cols>
  <sheetData>
    <row r="1" spans="1:15" ht="27.75">
      <c r="A1" s="94"/>
      <c r="B1" s="95"/>
      <c r="C1" s="120"/>
      <c r="D1" s="120"/>
      <c r="E1" s="120"/>
      <c r="F1" s="120"/>
      <c r="G1" s="120"/>
      <c r="H1" s="97" t="s">
        <v>275</v>
      </c>
    </row>
    <row r="2" spans="1:15" ht="27.75">
      <c r="A2" s="744" t="s">
        <v>276</v>
      </c>
      <c r="B2" s="745"/>
      <c r="C2" s="745"/>
      <c r="D2" s="745"/>
      <c r="E2" s="745"/>
      <c r="F2" s="745"/>
      <c r="G2" s="745"/>
      <c r="H2" s="745"/>
    </row>
    <row r="3" spans="1:15" ht="27.75">
      <c r="A3" s="744" t="s">
        <v>277</v>
      </c>
      <c r="B3" s="745"/>
      <c r="C3" s="745"/>
      <c r="D3" s="745"/>
      <c r="E3" s="745"/>
      <c r="F3" s="745"/>
      <c r="G3" s="745"/>
      <c r="H3" s="745"/>
    </row>
    <row r="4" spans="1:15" ht="27.75">
      <c r="A4" s="744" t="s">
        <v>278</v>
      </c>
      <c r="B4" s="745"/>
      <c r="C4" s="745"/>
      <c r="D4" s="745"/>
      <c r="E4" s="745"/>
      <c r="F4" s="745"/>
      <c r="G4" s="745"/>
      <c r="H4" s="745"/>
    </row>
    <row r="5" spans="1:15" ht="27.75">
      <c r="A5" s="744" t="s">
        <v>622</v>
      </c>
      <c r="B5" s="745"/>
      <c r="C5" s="745"/>
      <c r="D5" s="745"/>
      <c r="E5" s="745"/>
      <c r="F5" s="745"/>
      <c r="G5" s="745"/>
      <c r="H5" s="745"/>
    </row>
    <row r="6" spans="1:15" ht="27.75">
      <c r="A6" s="744" t="s">
        <v>279</v>
      </c>
      <c r="B6" s="745"/>
      <c r="C6" s="745"/>
      <c r="D6" s="745"/>
      <c r="E6" s="745"/>
      <c r="F6" s="745"/>
      <c r="G6" s="745"/>
      <c r="H6" s="745"/>
    </row>
    <row r="7" spans="1:15" ht="62.25" customHeight="1">
      <c r="A7" s="747" t="s">
        <v>280</v>
      </c>
      <c r="B7" s="748"/>
      <c r="C7" s="748"/>
      <c r="D7" s="748"/>
      <c r="E7" s="748"/>
      <c r="F7" s="748"/>
      <c r="G7" s="748"/>
      <c r="H7" s="749"/>
    </row>
    <row r="8" spans="1:15" ht="32.25" customHeight="1">
      <c r="A8" s="750" t="s">
        <v>304</v>
      </c>
      <c r="B8" s="751"/>
      <c r="C8" s="751"/>
      <c r="D8" s="751"/>
      <c r="E8" s="751"/>
      <c r="F8" s="751"/>
      <c r="G8" s="751"/>
      <c r="H8" s="752"/>
    </row>
    <row r="9" spans="1:15" ht="21" thickBot="1">
      <c r="A9" s="265">
        <v>1</v>
      </c>
      <c r="B9" s="266" t="s">
        <v>305</v>
      </c>
      <c r="C9" s="266" t="s">
        <v>291</v>
      </c>
      <c r="D9" s="266" t="s">
        <v>306</v>
      </c>
      <c r="E9" s="266" t="s">
        <v>307</v>
      </c>
      <c r="F9" s="267" t="s">
        <v>70</v>
      </c>
      <c r="G9" s="268" t="s">
        <v>308</v>
      </c>
      <c r="H9" s="263">
        <f>+Hoja1!G97</f>
        <v>351612</v>
      </c>
    </row>
    <row r="10" spans="1:15" ht="21" thickBot="1">
      <c r="A10" s="269">
        <v>1</v>
      </c>
      <c r="B10" s="270" t="s">
        <v>305</v>
      </c>
      <c r="C10" s="270" t="s">
        <v>291</v>
      </c>
      <c r="D10" s="270" t="s">
        <v>306</v>
      </c>
      <c r="E10" s="271" t="s">
        <v>307</v>
      </c>
      <c r="F10" s="272">
        <v>51103</v>
      </c>
      <c r="G10" s="273" t="s">
        <v>309</v>
      </c>
      <c r="H10" s="264">
        <f>+Hoja1!H97</f>
        <v>29301</v>
      </c>
      <c r="N10" s="7">
        <f>+H9+H10+H11+H12+H13+H14+H15+H16+H17+H18</f>
        <v>435443.79</v>
      </c>
      <c r="O10">
        <v>51</v>
      </c>
    </row>
    <row r="11" spans="1:15" ht="21" thickBot="1">
      <c r="A11" s="269">
        <v>1</v>
      </c>
      <c r="B11" s="270" t="s">
        <v>305</v>
      </c>
      <c r="C11" s="270" t="s">
        <v>291</v>
      </c>
      <c r="D11" s="270" t="s">
        <v>306</v>
      </c>
      <c r="E11" s="271" t="s">
        <v>307</v>
      </c>
      <c r="F11" s="272">
        <v>51107</v>
      </c>
      <c r="G11" s="273" t="s">
        <v>310</v>
      </c>
      <c r="H11" s="264">
        <v>1210</v>
      </c>
      <c r="N11" s="7">
        <f>+H19+H20+H21+H22+H23+H24+H25+H26+H27+H28+H29+H30+H31+H32+H33+H34+H35+H36+H37+H38+H39+H40+H41+H42+H43+H44+H45+H46</f>
        <v>123874.75</v>
      </c>
      <c r="O11">
        <v>54</v>
      </c>
    </row>
    <row r="12" spans="1:15" ht="21" thickBot="1">
      <c r="A12" s="269">
        <v>1</v>
      </c>
      <c r="B12" s="270" t="s">
        <v>305</v>
      </c>
      <c r="C12" s="270" t="s">
        <v>291</v>
      </c>
      <c r="D12" s="270" t="s">
        <v>306</v>
      </c>
      <c r="E12" s="271" t="s">
        <v>307</v>
      </c>
      <c r="F12" s="272">
        <v>51201</v>
      </c>
      <c r="G12" s="273" t="s">
        <v>311</v>
      </c>
      <c r="H12" s="264">
        <v>1450</v>
      </c>
      <c r="N12" s="7">
        <f>+H47+H48+H49</f>
        <v>8025</v>
      </c>
      <c r="O12">
        <v>55</v>
      </c>
    </row>
    <row r="13" spans="1:15" ht="21" thickBot="1">
      <c r="A13" s="269">
        <v>1</v>
      </c>
      <c r="B13" s="270" t="s">
        <v>305</v>
      </c>
      <c r="C13" s="270" t="s">
        <v>291</v>
      </c>
      <c r="D13" s="270" t="s">
        <v>306</v>
      </c>
      <c r="E13" s="271" t="s">
        <v>307</v>
      </c>
      <c r="F13" s="272">
        <v>51202</v>
      </c>
      <c r="G13" s="273" t="s">
        <v>391</v>
      </c>
      <c r="H13" s="264">
        <v>3000</v>
      </c>
      <c r="N13" s="23">
        <f>+H50</f>
        <v>5000</v>
      </c>
      <c r="O13">
        <v>56</v>
      </c>
    </row>
    <row r="14" spans="1:15" ht="21" thickBot="1">
      <c r="A14" s="269">
        <v>1</v>
      </c>
      <c r="B14" s="270" t="s">
        <v>305</v>
      </c>
      <c r="C14" s="270" t="s">
        <v>291</v>
      </c>
      <c r="D14" s="270" t="s">
        <v>306</v>
      </c>
      <c r="E14" s="271" t="s">
        <v>307</v>
      </c>
      <c r="F14" s="272">
        <v>51301</v>
      </c>
      <c r="G14" s="273" t="s">
        <v>312</v>
      </c>
      <c r="H14" s="264">
        <v>5900</v>
      </c>
      <c r="N14" s="23">
        <f>+H51+H52+H53+H54+H55</f>
        <v>31154.57</v>
      </c>
      <c r="O14">
        <v>61</v>
      </c>
    </row>
    <row r="15" spans="1:15" ht="21" thickBot="1">
      <c r="A15" s="269">
        <v>1</v>
      </c>
      <c r="B15" s="270" t="s">
        <v>305</v>
      </c>
      <c r="C15" s="270" t="s">
        <v>291</v>
      </c>
      <c r="D15" s="270" t="s">
        <v>306</v>
      </c>
      <c r="E15" s="271" t="s">
        <v>307</v>
      </c>
      <c r="F15" s="274">
        <v>51401</v>
      </c>
      <c r="G15" s="275" t="s">
        <v>75</v>
      </c>
      <c r="H15" s="264">
        <f>+Hoja1!A:M+Hoja1!J34</f>
        <v>13190</v>
      </c>
      <c r="N15" s="23">
        <f>SUM(N10:N14)</f>
        <v>603498.11</v>
      </c>
    </row>
    <row r="16" spans="1:15" ht="21" thickBot="1">
      <c r="A16" s="269">
        <v>1</v>
      </c>
      <c r="B16" s="270" t="s">
        <v>305</v>
      </c>
      <c r="C16" s="270" t="s">
        <v>291</v>
      </c>
      <c r="D16" s="270" t="s">
        <v>306</v>
      </c>
      <c r="E16" s="271" t="s">
        <v>307</v>
      </c>
      <c r="F16" s="274">
        <v>51501</v>
      </c>
      <c r="G16" s="276" t="s">
        <v>76</v>
      </c>
      <c r="H16" s="264">
        <v>23780.79</v>
      </c>
      <c r="L16" s="536"/>
    </row>
    <row r="17" spans="1:12" ht="21" thickBot="1">
      <c r="A17" s="269">
        <v>1</v>
      </c>
      <c r="B17" s="270" t="s">
        <v>305</v>
      </c>
      <c r="C17" s="270" t="s">
        <v>291</v>
      </c>
      <c r="D17" s="270" t="s">
        <v>306</v>
      </c>
      <c r="E17" s="271" t="s">
        <v>307</v>
      </c>
      <c r="F17" s="274">
        <v>51701</v>
      </c>
      <c r="G17" s="277" t="s">
        <v>313</v>
      </c>
      <c r="H17" s="264">
        <v>4000</v>
      </c>
      <c r="L17" s="536"/>
    </row>
    <row r="18" spans="1:12" ht="21" thickBot="1">
      <c r="A18" s="269">
        <v>1</v>
      </c>
      <c r="B18" s="270" t="s">
        <v>305</v>
      </c>
      <c r="C18" s="270" t="s">
        <v>291</v>
      </c>
      <c r="D18" s="270" t="s">
        <v>306</v>
      </c>
      <c r="E18" s="271" t="s">
        <v>307</v>
      </c>
      <c r="F18" s="274">
        <v>51901</v>
      </c>
      <c r="G18" s="277" t="s">
        <v>314</v>
      </c>
      <c r="H18" s="264">
        <v>2000</v>
      </c>
      <c r="L18" s="536"/>
    </row>
    <row r="19" spans="1:12" ht="21" thickBot="1">
      <c r="A19" s="269">
        <v>1</v>
      </c>
      <c r="B19" s="270" t="s">
        <v>305</v>
      </c>
      <c r="C19" s="270" t="s">
        <v>291</v>
      </c>
      <c r="D19" s="270" t="s">
        <v>306</v>
      </c>
      <c r="E19" s="271" t="s">
        <v>307</v>
      </c>
      <c r="F19" s="272">
        <v>54101</v>
      </c>
      <c r="G19" s="273" t="s">
        <v>315</v>
      </c>
      <c r="H19" s="264">
        <v>1000</v>
      </c>
      <c r="L19" s="536"/>
    </row>
    <row r="20" spans="1:12" ht="21" thickBot="1">
      <c r="A20" s="269">
        <v>1</v>
      </c>
      <c r="B20" s="270" t="s">
        <v>305</v>
      </c>
      <c r="C20" s="270" t="s">
        <v>291</v>
      </c>
      <c r="D20" s="270" t="s">
        <v>306</v>
      </c>
      <c r="E20" s="271" t="s">
        <v>307</v>
      </c>
      <c r="F20" s="272">
        <v>54104</v>
      </c>
      <c r="G20" s="273" t="s">
        <v>316</v>
      </c>
      <c r="H20" s="264">
        <v>8000</v>
      </c>
      <c r="L20" s="536"/>
    </row>
    <row r="21" spans="1:12" ht="21" thickBot="1">
      <c r="A21" s="269">
        <v>1</v>
      </c>
      <c r="B21" s="270" t="s">
        <v>305</v>
      </c>
      <c r="C21" s="270" t="s">
        <v>291</v>
      </c>
      <c r="D21" s="270" t="s">
        <v>306</v>
      </c>
      <c r="E21" s="271" t="s">
        <v>307</v>
      </c>
      <c r="F21" s="272">
        <v>54105</v>
      </c>
      <c r="G21" s="273" t="s">
        <v>317</v>
      </c>
      <c r="H21" s="264">
        <f>+'EGRESOS POR DEPENDENCIA'!AB93</f>
        <v>3612.0899999999997</v>
      </c>
      <c r="L21" s="536"/>
    </row>
    <row r="22" spans="1:12" ht="21" thickBot="1">
      <c r="A22" s="269">
        <v>1</v>
      </c>
      <c r="B22" s="270" t="s">
        <v>305</v>
      </c>
      <c r="C22" s="270" t="s">
        <v>291</v>
      </c>
      <c r="D22" s="270" t="s">
        <v>306</v>
      </c>
      <c r="E22" s="271" t="s">
        <v>307</v>
      </c>
      <c r="F22" s="272">
        <v>54106</v>
      </c>
      <c r="G22" s="273" t="s">
        <v>318</v>
      </c>
      <c r="H22" s="264">
        <f>+'EGRESOS POR DEPENDENCIA'!AB94</f>
        <v>2092</v>
      </c>
      <c r="L22" s="536"/>
    </row>
    <row r="23" spans="1:12" ht="21" thickBot="1">
      <c r="A23" s="269">
        <v>1</v>
      </c>
      <c r="B23" s="270" t="s">
        <v>305</v>
      </c>
      <c r="C23" s="270" t="s">
        <v>291</v>
      </c>
      <c r="D23" s="270" t="s">
        <v>306</v>
      </c>
      <c r="E23" s="271" t="s">
        <v>307</v>
      </c>
      <c r="F23" s="272">
        <v>54107</v>
      </c>
      <c r="G23" s="273" t="s">
        <v>319</v>
      </c>
      <c r="H23" s="264">
        <f>+'EGRESOS POR DEPENDENCIA'!AB95</f>
        <v>12566.810000000001</v>
      </c>
      <c r="L23" s="536"/>
    </row>
    <row r="24" spans="1:12" ht="21" thickBot="1">
      <c r="A24" s="269">
        <v>1</v>
      </c>
      <c r="B24" s="270" t="s">
        <v>305</v>
      </c>
      <c r="C24" s="270" t="s">
        <v>291</v>
      </c>
      <c r="D24" s="270" t="s">
        <v>306</v>
      </c>
      <c r="E24" s="271" t="s">
        <v>307</v>
      </c>
      <c r="F24" s="272">
        <v>54109</v>
      </c>
      <c r="G24" s="273" t="s">
        <v>320</v>
      </c>
      <c r="H24" s="264">
        <v>1500</v>
      </c>
      <c r="L24" s="536"/>
    </row>
    <row r="25" spans="1:12" ht="21" thickBot="1">
      <c r="A25" s="269">
        <v>1</v>
      </c>
      <c r="B25" s="270" t="s">
        <v>305</v>
      </c>
      <c r="C25" s="270" t="s">
        <v>291</v>
      </c>
      <c r="D25" s="270" t="s">
        <v>306</v>
      </c>
      <c r="E25" s="271" t="s">
        <v>307</v>
      </c>
      <c r="F25" s="272">
        <v>54110</v>
      </c>
      <c r="G25" s="273" t="s">
        <v>321</v>
      </c>
      <c r="H25" s="264">
        <v>500</v>
      </c>
      <c r="L25" s="536"/>
    </row>
    <row r="26" spans="1:12" ht="21" thickBot="1">
      <c r="A26" s="269">
        <v>1</v>
      </c>
      <c r="B26" s="270" t="s">
        <v>305</v>
      </c>
      <c r="C26" s="270" t="s">
        <v>291</v>
      </c>
      <c r="D26" s="270" t="s">
        <v>306</v>
      </c>
      <c r="E26" s="271" t="s">
        <v>307</v>
      </c>
      <c r="F26" s="272">
        <v>54111</v>
      </c>
      <c r="G26" s="273" t="s">
        <v>322</v>
      </c>
      <c r="H26" s="264">
        <v>0</v>
      </c>
      <c r="L26" s="23"/>
    </row>
    <row r="27" spans="1:12" ht="21" thickBot="1">
      <c r="A27" s="269">
        <v>1</v>
      </c>
      <c r="B27" s="270" t="s">
        <v>305</v>
      </c>
      <c r="C27" s="270" t="s">
        <v>291</v>
      </c>
      <c r="D27" s="270" t="s">
        <v>306</v>
      </c>
      <c r="E27" s="271" t="s">
        <v>307</v>
      </c>
      <c r="F27" s="272">
        <v>54112</v>
      </c>
      <c r="G27" s="273" t="s">
        <v>323</v>
      </c>
      <c r="H27" s="264">
        <v>0</v>
      </c>
    </row>
    <row r="28" spans="1:12" ht="21" thickBot="1">
      <c r="A28" s="269">
        <v>1</v>
      </c>
      <c r="B28" s="270" t="s">
        <v>305</v>
      </c>
      <c r="C28" s="270" t="s">
        <v>291</v>
      </c>
      <c r="D28" s="270" t="s">
        <v>306</v>
      </c>
      <c r="E28" s="271" t="s">
        <v>307</v>
      </c>
      <c r="F28" s="272">
        <v>54114</v>
      </c>
      <c r="G28" s="273" t="s">
        <v>324</v>
      </c>
      <c r="H28" s="264">
        <f>+'EGRESOS POR DEPENDENCIA'!AB101</f>
        <v>4860.3499999999995</v>
      </c>
    </row>
    <row r="29" spans="1:12" ht="21" thickBot="1">
      <c r="A29" s="269">
        <v>1</v>
      </c>
      <c r="B29" s="270" t="s">
        <v>305</v>
      </c>
      <c r="C29" s="270" t="s">
        <v>291</v>
      </c>
      <c r="D29" s="270" t="s">
        <v>306</v>
      </c>
      <c r="E29" s="271" t="s">
        <v>307</v>
      </c>
      <c r="F29" s="272">
        <v>54115</v>
      </c>
      <c r="G29" s="273" t="s">
        <v>325</v>
      </c>
      <c r="H29" s="264">
        <f>+'EGRESOS POR DEPENDENCIA'!AB102</f>
        <v>21020.5</v>
      </c>
    </row>
    <row r="30" spans="1:12" ht="21" thickBot="1">
      <c r="A30" s="269">
        <v>1</v>
      </c>
      <c r="B30" s="270" t="s">
        <v>305</v>
      </c>
      <c r="C30" s="270" t="s">
        <v>291</v>
      </c>
      <c r="D30" s="270" t="s">
        <v>306</v>
      </c>
      <c r="E30" s="271" t="s">
        <v>307</v>
      </c>
      <c r="F30" s="272">
        <v>54116</v>
      </c>
      <c r="G30" s="273" t="s">
        <v>326</v>
      </c>
      <c r="H30" s="264">
        <v>200</v>
      </c>
    </row>
    <row r="31" spans="1:12" ht="21" thickBot="1">
      <c r="A31" s="269">
        <v>1</v>
      </c>
      <c r="B31" s="270" t="s">
        <v>305</v>
      </c>
      <c r="C31" s="270" t="s">
        <v>291</v>
      </c>
      <c r="D31" s="270" t="s">
        <v>306</v>
      </c>
      <c r="E31" s="271" t="s">
        <v>307</v>
      </c>
      <c r="F31" s="272">
        <v>54118</v>
      </c>
      <c r="G31" s="273" t="s">
        <v>327</v>
      </c>
      <c r="H31" s="264">
        <f>+'EGRESOS POR DEPENDENCIA'!AB105</f>
        <v>7397.7</v>
      </c>
    </row>
    <row r="32" spans="1:12" ht="21" thickBot="1">
      <c r="A32" s="269">
        <v>1</v>
      </c>
      <c r="B32" s="270" t="s">
        <v>305</v>
      </c>
      <c r="C32" s="270" t="s">
        <v>291</v>
      </c>
      <c r="D32" s="270" t="s">
        <v>306</v>
      </c>
      <c r="E32" s="271" t="s">
        <v>307</v>
      </c>
      <c r="F32" s="272">
        <v>54119</v>
      </c>
      <c r="G32" s="273" t="s">
        <v>328</v>
      </c>
      <c r="H32" s="264">
        <v>500</v>
      </c>
    </row>
    <row r="33" spans="1:12" ht="21" thickBot="1">
      <c r="A33" s="269">
        <v>1</v>
      </c>
      <c r="B33" s="270" t="s">
        <v>305</v>
      </c>
      <c r="C33" s="270" t="s">
        <v>291</v>
      </c>
      <c r="D33" s="270" t="s">
        <v>306</v>
      </c>
      <c r="E33" s="271" t="s">
        <v>307</v>
      </c>
      <c r="F33" s="272">
        <v>54199</v>
      </c>
      <c r="G33" s="273" t="s">
        <v>329</v>
      </c>
      <c r="H33" s="264">
        <f>+'EGRESOS POR DEPENDENCIA'!AB108</f>
        <v>15315.299999999997</v>
      </c>
      <c r="I33" s="22">
        <v>12315.3</v>
      </c>
    </row>
    <row r="34" spans="1:12" ht="21" thickBot="1">
      <c r="A34" s="269">
        <v>1</v>
      </c>
      <c r="B34" s="270" t="s">
        <v>305</v>
      </c>
      <c r="C34" s="270" t="s">
        <v>291</v>
      </c>
      <c r="D34" s="270" t="s">
        <v>306</v>
      </c>
      <c r="E34" s="271" t="s">
        <v>307</v>
      </c>
      <c r="F34" s="272">
        <v>54201</v>
      </c>
      <c r="G34" s="273" t="s">
        <v>330</v>
      </c>
      <c r="H34" s="264">
        <v>2500</v>
      </c>
    </row>
    <row r="35" spans="1:12" ht="21" thickBot="1">
      <c r="A35" s="269">
        <v>1</v>
      </c>
      <c r="B35" s="270" t="s">
        <v>305</v>
      </c>
      <c r="C35" s="270" t="s">
        <v>291</v>
      </c>
      <c r="D35" s="270" t="s">
        <v>306</v>
      </c>
      <c r="E35" s="271" t="s">
        <v>307</v>
      </c>
      <c r="F35" s="272">
        <v>54202</v>
      </c>
      <c r="G35" s="273" t="s">
        <v>331</v>
      </c>
      <c r="H35" s="264">
        <v>2000</v>
      </c>
    </row>
    <row r="36" spans="1:12" ht="21" thickBot="1">
      <c r="A36" s="269">
        <v>1</v>
      </c>
      <c r="B36" s="270" t="s">
        <v>305</v>
      </c>
      <c r="C36" s="270" t="s">
        <v>291</v>
      </c>
      <c r="D36" s="270" t="s">
        <v>306</v>
      </c>
      <c r="E36" s="271" t="s">
        <v>307</v>
      </c>
      <c r="F36" s="272">
        <v>54203</v>
      </c>
      <c r="G36" s="273" t="s">
        <v>332</v>
      </c>
      <c r="H36" s="264">
        <v>1200</v>
      </c>
      <c r="L36" s="536"/>
    </row>
    <row r="37" spans="1:12" ht="21" thickBot="1">
      <c r="A37" s="269">
        <v>1</v>
      </c>
      <c r="B37" s="270" t="s">
        <v>305</v>
      </c>
      <c r="C37" s="270" t="s">
        <v>291</v>
      </c>
      <c r="D37" s="270" t="s">
        <v>306</v>
      </c>
      <c r="E37" s="271" t="s">
        <v>307</v>
      </c>
      <c r="F37" s="272">
        <v>54301</v>
      </c>
      <c r="G37" s="273" t="s">
        <v>333</v>
      </c>
      <c r="H37" s="264">
        <f>+'EGRESOS POR DEPENDENCIA'!AB114</f>
        <v>2110</v>
      </c>
      <c r="L37" s="536"/>
    </row>
    <row r="38" spans="1:12" ht="21" thickBot="1">
      <c r="A38" s="269">
        <v>1</v>
      </c>
      <c r="B38" s="270" t="s">
        <v>305</v>
      </c>
      <c r="C38" s="270" t="s">
        <v>291</v>
      </c>
      <c r="D38" s="270" t="s">
        <v>306</v>
      </c>
      <c r="E38" s="271" t="s">
        <v>307</v>
      </c>
      <c r="F38" s="272">
        <v>54302</v>
      </c>
      <c r="G38" s="273" t="s">
        <v>334</v>
      </c>
      <c r="H38" s="264">
        <v>2000</v>
      </c>
      <c r="L38" s="536"/>
    </row>
    <row r="39" spans="1:12" ht="21" thickBot="1">
      <c r="A39" s="269">
        <v>1</v>
      </c>
      <c r="B39" s="270" t="s">
        <v>305</v>
      </c>
      <c r="C39" s="270" t="s">
        <v>291</v>
      </c>
      <c r="D39" s="270" t="s">
        <v>306</v>
      </c>
      <c r="E39" s="271" t="s">
        <v>307</v>
      </c>
      <c r="F39" s="272">
        <v>54303</v>
      </c>
      <c r="G39" s="273" t="s">
        <v>335</v>
      </c>
      <c r="H39" s="264">
        <v>3000</v>
      </c>
      <c r="L39" s="536"/>
    </row>
    <row r="40" spans="1:12" ht="21" thickBot="1">
      <c r="A40" s="269">
        <v>1</v>
      </c>
      <c r="B40" s="270" t="s">
        <v>305</v>
      </c>
      <c r="C40" s="270" t="s">
        <v>291</v>
      </c>
      <c r="D40" s="270" t="s">
        <v>306</v>
      </c>
      <c r="E40" s="271" t="s">
        <v>307</v>
      </c>
      <c r="F40" s="272">
        <v>54304</v>
      </c>
      <c r="G40" s="273" t="s">
        <v>336</v>
      </c>
      <c r="H40" s="264">
        <v>2000</v>
      </c>
      <c r="L40" s="536"/>
    </row>
    <row r="41" spans="1:12" ht="21" thickBot="1">
      <c r="A41" s="269">
        <v>1</v>
      </c>
      <c r="B41" s="270" t="s">
        <v>305</v>
      </c>
      <c r="C41" s="270" t="s">
        <v>291</v>
      </c>
      <c r="D41" s="270" t="s">
        <v>306</v>
      </c>
      <c r="E41" s="271" t="s">
        <v>307</v>
      </c>
      <c r="F41" s="272">
        <v>54307</v>
      </c>
      <c r="G41" s="273" t="s">
        <v>337</v>
      </c>
      <c r="H41" s="264">
        <v>0</v>
      </c>
      <c r="L41" s="536"/>
    </row>
    <row r="42" spans="1:12" ht="21" thickBot="1">
      <c r="A42" s="269">
        <v>1</v>
      </c>
      <c r="B42" s="270" t="s">
        <v>305</v>
      </c>
      <c r="C42" s="270" t="s">
        <v>291</v>
      </c>
      <c r="D42" s="270" t="s">
        <v>306</v>
      </c>
      <c r="E42" s="271" t="s">
        <v>307</v>
      </c>
      <c r="F42" s="272">
        <v>54313</v>
      </c>
      <c r="G42" s="273" t="s">
        <v>338</v>
      </c>
      <c r="H42" s="264">
        <v>2000</v>
      </c>
      <c r="L42" s="536"/>
    </row>
    <row r="43" spans="1:12" ht="21" thickBot="1">
      <c r="A43" s="269">
        <v>1</v>
      </c>
      <c r="B43" s="270" t="s">
        <v>305</v>
      </c>
      <c r="C43" s="270" t="s">
        <v>291</v>
      </c>
      <c r="D43" s="270" t="s">
        <v>306</v>
      </c>
      <c r="E43" s="271" t="s">
        <v>307</v>
      </c>
      <c r="F43" s="272">
        <v>54314</v>
      </c>
      <c r="G43" s="273" t="s">
        <v>339</v>
      </c>
      <c r="H43" s="264">
        <v>10000</v>
      </c>
      <c r="L43" s="536"/>
    </row>
    <row r="44" spans="1:12" ht="21" thickBot="1">
      <c r="A44" s="269">
        <v>1</v>
      </c>
      <c r="B44" s="270" t="s">
        <v>305</v>
      </c>
      <c r="C44" s="270" t="s">
        <v>291</v>
      </c>
      <c r="D44" s="270" t="s">
        <v>306</v>
      </c>
      <c r="E44" s="271" t="s">
        <v>307</v>
      </c>
      <c r="F44" s="272">
        <v>54317</v>
      </c>
      <c r="G44" s="273" t="s">
        <v>340</v>
      </c>
      <c r="H44" s="264">
        <v>0</v>
      </c>
      <c r="L44" s="536"/>
    </row>
    <row r="45" spans="1:12" ht="21" thickBot="1">
      <c r="A45" s="269">
        <v>1</v>
      </c>
      <c r="B45" s="270" t="s">
        <v>305</v>
      </c>
      <c r="C45" s="270" t="s">
        <v>291</v>
      </c>
      <c r="D45" s="270" t="s">
        <v>306</v>
      </c>
      <c r="E45" s="271" t="s">
        <v>307</v>
      </c>
      <c r="F45" s="272">
        <v>54403</v>
      </c>
      <c r="G45" s="273" t="s">
        <v>341</v>
      </c>
      <c r="H45" s="264">
        <v>500</v>
      </c>
      <c r="L45" s="536"/>
    </row>
    <row r="46" spans="1:12" ht="21" thickBot="1">
      <c r="A46" s="269">
        <v>1</v>
      </c>
      <c r="B46" s="270" t="s">
        <v>305</v>
      </c>
      <c r="C46" s="270" t="s">
        <v>291</v>
      </c>
      <c r="D46" s="270" t="s">
        <v>306</v>
      </c>
      <c r="E46" s="271" t="s">
        <v>307</v>
      </c>
      <c r="F46" s="272">
        <v>54504</v>
      </c>
      <c r="G46" s="273" t="s">
        <v>768</v>
      </c>
      <c r="H46" s="264">
        <v>18000</v>
      </c>
      <c r="L46" s="536"/>
    </row>
    <row r="47" spans="1:12" ht="21" thickBot="1">
      <c r="A47" s="269">
        <v>1</v>
      </c>
      <c r="B47" s="270" t="s">
        <v>305</v>
      </c>
      <c r="C47" s="270" t="s">
        <v>291</v>
      </c>
      <c r="D47" s="270" t="s">
        <v>306</v>
      </c>
      <c r="E47" s="271" t="s">
        <v>307</v>
      </c>
      <c r="F47" s="272">
        <v>55601</v>
      </c>
      <c r="G47" s="273" t="s">
        <v>342</v>
      </c>
      <c r="H47" s="264">
        <v>5000</v>
      </c>
      <c r="L47" s="536"/>
    </row>
    <row r="48" spans="1:12" ht="21" thickBot="1">
      <c r="A48" s="269">
        <v>1</v>
      </c>
      <c r="B48" s="270" t="s">
        <v>305</v>
      </c>
      <c r="C48" s="270" t="s">
        <v>291</v>
      </c>
      <c r="D48" s="270" t="s">
        <v>306</v>
      </c>
      <c r="E48" s="271" t="s">
        <v>307</v>
      </c>
      <c r="F48" s="272">
        <v>55602</v>
      </c>
      <c r="G48" s="273" t="s">
        <v>343</v>
      </c>
      <c r="H48" s="264">
        <v>3000</v>
      </c>
      <c r="L48" s="536"/>
    </row>
    <row r="49" spans="1:12" ht="21" thickBot="1">
      <c r="A49" s="269">
        <v>1</v>
      </c>
      <c r="B49" s="270" t="s">
        <v>305</v>
      </c>
      <c r="C49" s="270" t="s">
        <v>291</v>
      </c>
      <c r="D49" s="270" t="s">
        <v>306</v>
      </c>
      <c r="E49" s="271" t="s">
        <v>307</v>
      </c>
      <c r="F49" s="272">
        <v>55603</v>
      </c>
      <c r="G49" s="273" t="s">
        <v>344</v>
      </c>
      <c r="H49" s="264">
        <v>25</v>
      </c>
      <c r="L49" s="536"/>
    </row>
    <row r="50" spans="1:12" ht="21" thickBot="1">
      <c r="A50" s="269">
        <v>1</v>
      </c>
      <c r="B50" s="270" t="s">
        <v>305</v>
      </c>
      <c r="C50" s="270" t="s">
        <v>291</v>
      </c>
      <c r="D50" s="270" t="s">
        <v>306</v>
      </c>
      <c r="E50" s="271" t="s">
        <v>307</v>
      </c>
      <c r="F50" s="272">
        <v>56304</v>
      </c>
      <c r="G50" s="273" t="s">
        <v>345</v>
      </c>
      <c r="H50" s="264">
        <v>5000</v>
      </c>
      <c r="L50" s="536"/>
    </row>
    <row r="51" spans="1:12" ht="21" thickBot="1">
      <c r="A51" s="269">
        <v>1</v>
      </c>
      <c r="B51" s="270" t="s">
        <v>305</v>
      </c>
      <c r="C51" s="270" t="s">
        <v>291</v>
      </c>
      <c r="D51" s="270" t="s">
        <v>306</v>
      </c>
      <c r="E51" s="271" t="s">
        <v>307</v>
      </c>
      <c r="F51" s="272">
        <v>61101</v>
      </c>
      <c r="G51" s="273" t="s">
        <v>346</v>
      </c>
      <c r="H51" s="264">
        <v>7000</v>
      </c>
      <c r="I51" s="6"/>
      <c r="J51" s="6"/>
      <c r="L51" s="536"/>
    </row>
    <row r="52" spans="1:12" ht="21" thickBot="1">
      <c r="A52" s="269">
        <v>1</v>
      </c>
      <c r="B52" s="270" t="s">
        <v>305</v>
      </c>
      <c r="C52" s="270" t="s">
        <v>291</v>
      </c>
      <c r="D52" s="270" t="s">
        <v>306</v>
      </c>
      <c r="E52" s="271" t="s">
        <v>307</v>
      </c>
      <c r="F52" s="272">
        <v>61102</v>
      </c>
      <c r="G52" s="273" t="s">
        <v>347</v>
      </c>
      <c r="H52" s="264">
        <f>+'EGRESOS POR DEPENDENCIA'!AB151</f>
        <v>13415</v>
      </c>
      <c r="L52" s="536"/>
    </row>
    <row r="53" spans="1:12" ht="21" thickBot="1">
      <c r="A53" s="269">
        <v>1</v>
      </c>
      <c r="B53" s="270" t="s">
        <v>305</v>
      </c>
      <c r="C53" s="270" t="s">
        <v>291</v>
      </c>
      <c r="D53" s="270" t="s">
        <v>306</v>
      </c>
      <c r="E53" s="271" t="s">
        <v>307</v>
      </c>
      <c r="F53" s="272">
        <v>61104</v>
      </c>
      <c r="G53" s="273" t="s">
        <v>348</v>
      </c>
      <c r="H53" s="264">
        <v>9739.57</v>
      </c>
      <c r="L53" s="538"/>
    </row>
    <row r="54" spans="1:12" ht="21" thickBot="1">
      <c r="A54" s="269">
        <v>1</v>
      </c>
      <c r="B54" s="270" t="s">
        <v>305</v>
      </c>
      <c r="C54" s="270" t="s">
        <v>291</v>
      </c>
      <c r="D54" s="270" t="s">
        <v>306</v>
      </c>
      <c r="E54" s="271" t="s">
        <v>307</v>
      </c>
      <c r="F54" s="278" t="s">
        <v>349</v>
      </c>
      <c r="G54" s="273" t="s">
        <v>350</v>
      </c>
      <c r="H54" s="264">
        <v>0</v>
      </c>
    </row>
    <row r="55" spans="1:12" ht="20.25">
      <c r="A55" s="269">
        <v>1</v>
      </c>
      <c r="B55" s="270" t="s">
        <v>305</v>
      </c>
      <c r="C55" s="270" t="s">
        <v>291</v>
      </c>
      <c r="D55" s="270" t="s">
        <v>306</v>
      </c>
      <c r="E55" s="271" t="s">
        <v>307</v>
      </c>
      <c r="F55" s="279" t="s">
        <v>351</v>
      </c>
      <c r="G55" s="280" t="s">
        <v>352</v>
      </c>
      <c r="H55" s="264">
        <v>1000</v>
      </c>
    </row>
    <row r="56" spans="1:12" ht="27.75" customHeight="1" thickBot="1">
      <c r="A56" s="160"/>
      <c r="B56" s="161"/>
      <c r="C56" s="161"/>
      <c r="D56" s="161"/>
      <c r="E56" s="161"/>
      <c r="F56" s="162"/>
      <c r="G56" s="163" t="s">
        <v>302</v>
      </c>
      <c r="H56" s="164">
        <f>SUM(H9:H55)</f>
        <v>603498.11</v>
      </c>
    </row>
    <row r="59" spans="1:12" ht="23.25">
      <c r="H59" s="122">
        <f>+H56+'PUERTO SAN JUAN'!H40</f>
        <v>738465.40999999992</v>
      </c>
      <c r="J59" s="23">
        <f>+H60-H59</f>
        <v>1160.0000000001164</v>
      </c>
    </row>
    <row r="60" spans="1:12" ht="23.25">
      <c r="G60" t="s">
        <v>395</v>
      </c>
      <c r="H60" s="122">
        <f>+'PROYECCION INGRESOS 2018'!C49</f>
        <v>739625.41</v>
      </c>
    </row>
    <row r="61" spans="1:12" ht="23.25">
      <c r="G61" t="s">
        <v>396</v>
      </c>
      <c r="H61" s="123">
        <f>+'[1]HSBC PUERTO S J'!$H$41</f>
        <v>22053.741890873793</v>
      </c>
    </row>
    <row r="62" spans="1:12" ht="23.25">
      <c r="H62" s="123">
        <f>+'[1]FONDO MUN. HSBC'!$H$96</f>
        <v>5399.5613413088504</v>
      </c>
    </row>
    <row r="63" spans="1:12" ht="23.25">
      <c r="H63" s="123">
        <f>+[1]COMPOSTAJE!$H$10</f>
        <v>425.23084753142564</v>
      </c>
    </row>
    <row r="64" spans="1:12" ht="23.25">
      <c r="H64" s="123">
        <f>+'[1]FIESTAS PATRONALES '!$H$16</f>
        <v>2588.3999991914998</v>
      </c>
    </row>
    <row r="65" spans="1:8" ht="23.25">
      <c r="H65" s="122">
        <f>SUM(H60:H64)</f>
        <v>770092.34407890565</v>
      </c>
    </row>
    <row r="66" spans="1:8" ht="23.25">
      <c r="H66" s="122">
        <f>+H65-H59</f>
        <v>31626.934078905731</v>
      </c>
    </row>
    <row r="68" spans="1:8">
      <c r="A68" t="s">
        <v>737</v>
      </c>
    </row>
    <row r="69" spans="1:8">
      <c r="A69" t="s">
        <v>738</v>
      </c>
    </row>
    <row r="70" spans="1:8">
      <c r="A70" t="s">
        <v>740</v>
      </c>
    </row>
    <row r="71" spans="1:8">
      <c r="A71" t="s">
        <v>744</v>
      </c>
    </row>
    <row r="72" spans="1:8">
      <c r="A72" t="s">
        <v>746</v>
      </c>
    </row>
    <row r="73" spans="1:8">
      <c r="A73" t="s">
        <v>760</v>
      </c>
    </row>
  </sheetData>
  <mergeCells count="7">
    <mergeCell ref="A7:H7"/>
    <mergeCell ref="A8:H8"/>
    <mergeCell ref="A2:H2"/>
    <mergeCell ref="A3:H3"/>
    <mergeCell ref="A4:H4"/>
    <mergeCell ref="A5:H5"/>
    <mergeCell ref="A6:H6"/>
  </mergeCells>
  <pageMargins left="0.70866141732283472" right="0.31496062992125984" top="0.74803149606299213" bottom="0.35433070866141736" header="0.31496062992125984" footer="0.31496062992125984"/>
  <pageSetup scale="8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topLeftCell="A21" zoomScale="110" zoomScaleNormal="110" workbookViewId="0">
      <selection activeCell="G1" sqref="A1:H42"/>
    </sheetView>
  </sheetViews>
  <sheetFormatPr baseColWidth="10" defaultRowHeight="15"/>
  <cols>
    <col min="7" max="7" width="53.5703125" customWidth="1"/>
    <col min="8" max="8" width="26.85546875" customWidth="1"/>
    <col min="12" max="12" width="22.42578125" customWidth="1"/>
  </cols>
  <sheetData>
    <row r="1" spans="1:13" ht="27.75">
      <c r="A1" s="94"/>
      <c r="B1" s="95"/>
      <c r="C1" s="120"/>
      <c r="D1" s="120"/>
      <c r="E1" s="120"/>
      <c r="F1" s="120"/>
      <c r="G1" s="120"/>
      <c r="H1" s="97" t="s">
        <v>353</v>
      </c>
    </row>
    <row r="2" spans="1:13" ht="27.75">
      <c r="A2" s="744" t="s">
        <v>276</v>
      </c>
      <c r="B2" s="745"/>
      <c r="C2" s="745"/>
      <c r="D2" s="745"/>
      <c r="E2" s="745"/>
      <c r="F2" s="745"/>
      <c r="G2" s="745"/>
      <c r="H2" s="745"/>
    </row>
    <row r="3" spans="1:13" ht="27.75">
      <c r="A3" s="744" t="s">
        <v>277</v>
      </c>
      <c r="B3" s="745"/>
      <c r="C3" s="745"/>
      <c r="D3" s="745"/>
      <c r="E3" s="745"/>
      <c r="F3" s="745"/>
      <c r="G3" s="745"/>
      <c r="H3" s="745"/>
    </row>
    <row r="4" spans="1:13" ht="27.75">
      <c r="A4" s="744" t="s">
        <v>278</v>
      </c>
      <c r="B4" s="745"/>
      <c r="C4" s="745"/>
      <c r="D4" s="745"/>
      <c r="E4" s="745"/>
      <c r="F4" s="745"/>
      <c r="G4" s="745"/>
      <c r="H4" s="745"/>
    </row>
    <row r="5" spans="1:13" ht="27.75">
      <c r="A5" s="744" t="s">
        <v>622</v>
      </c>
      <c r="B5" s="745"/>
      <c r="C5" s="745"/>
      <c r="D5" s="745"/>
      <c r="E5" s="745"/>
      <c r="F5" s="745"/>
      <c r="G5" s="745"/>
      <c r="H5" s="745"/>
    </row>
    <row r="6" spans="1:13" ht="27.75">
      <c r="A6" s="744" t="s">
        <v>279</v>
      </c>
      <c r="B6" s="745"/>
      <c r="C6" s="745"/>
      <c r="D6" s="745"/>
      <c r="E6" s="745"/>
      <c r="F6" s="745"/>
      <c r="G6" s="745"/>
      <c r="H6" s="745"/>
    </row>
    <row r="7" spans="1:13" ht="63.75" customHeight="1">
      <c r="A7" s="747" t="s">
        <v>280</v>
      </c>
      <c r="B7" s="748"/>
      <c r="C7" s="748"/>
      <c r="D7" s="748"/>
      <c r="E7" s="748"/>
      <c r="F7" s="748"/>
      <c r="G7" s="748"/>
      <c r="H7" s="749"/>
    </row>
    <row r="8" spans="1:13" ht="58.5" customHeight="1">
      <c r="A8" s="753" t="s">
        <v>359</v>
      </c>
      <c r="B8" s="754"/>
      <c r="C8" s="754"/>
      <c r="D8" s="754"/>
      <c r="E8" s="754"/>
      <c r="F8" s="754"/>
      <c r="G8" s="754"/>
      <c r="H8" s="755"/>
      <c r="L8" s="121">
        <f>+H9+H10+H11+H12+H13+H14+H15+H16</f>
        <v>93394.3</v>
      </c>
      <c r="M8">
        <v>511</v>
      </c>
    </row>
    <row r="9" spans="1:13" ht="21">
      <c r="A9" s="286">
        <v>1</v>
      </c>
      <c r="B9" s="270" t="s">
        <v>305</v>
      </c>
      <c r="C9" s="270" t="s">
        <v>305</v>
      </c>
      <c r="D9" s="270" t="s">
        <v>306</v>
      </c>
      <c r="E9" s="270" t="s">
        <v>307</v>
      </c>
      <c r="F9" s="270" t="s">
        <v>70</v>
      </c>
      <c r="G9" s="287" t="s">
        <v>308</v>
      </c>
      <c r="H9" s="288">
        <f>+Hoja1!G136</f>
        <v>74520</v>
      </c>
      <c r="L9" s="121">
        <f>+H16+H17+H18+H19+H20+H21+H22+H23+H24+H25+H26+H27+H28+H29+H30+H31+H32+H33+H34+H35+H36</f>
        <v>39573</v>
      </c>
      <c r="M9">
        <v>541</v>
      </c>
    </row>
    <row r="10" spans="1:13" ht="21">
      <c r="A10" s="286">
        <v>1</v>
      </c>
      <c r="B10" s="270" t="s">
        <v>305</v>
      </c>
      <c r="C10" s="270" t="s">
        <v>305</v>
      </c>
      <c r="D10" s="270" t="s">
        <v>306</v>
      </c>
      <c r="E10" s="270" t="s">
        <v>307</v>
      </c>
      <c r="F10" s="274">
        <v>51103</v>
      </c>
      <c r="G10" s="287" t="s">
        <v>309</v>
      </c>
      <c r="H10" s="288">
        <f>+Hoja1!H136</f>
        <v>6210</v>
      </c>
      <c r="L10" s="121">
        <f>+H37+H38+H39</f>
        <v>2000</v>
      </c>
      <c r="M10">
        <v>611</v>
      </c>
    </row>
    <row r="11" spans="1:13" ht="21">
      <c r="A11" s="286">
        <v>1</v>
      </c>
      <c r="B11" s="270" t="s">
        <v>305</v>
      </c>
      <c r="C11" s="270" t="s">
        <v>305</v>
      </c>
      <c r="D11" s="270" t="s">
        <v>306</v>
      </c>
      <c r="E11" s="270" t="s">
        <v>307</v>
      </c>
      <c r="F11" s="274">
        <v>51109</v>
      </c>
      <c r="G11" s="287" t="s">
        <v>585</v>
      </c>
      <c r="H11" s="293">
        <v>800</v>
      </c>
      <c r="L11" s="121">
        <f>SUM(L8:L10)</f>
        <v>134967.29999999999</v>
      </c>
    </row>
    <row r="12" spans="1:13" ht="21">
      <c r="A12" s="286">
        <v>1</v>
      </c>
      <c r="B12" s="270" t="s">
        <v>305</v>
      </c>
      <c r="C12" s="270" t="s">
        <v>305</v>
      </c>
      <c r="D12" s="270" t="s">
        <v>306</v>
      </c>
      <c r="E12" s="270" t="s">
        <v>307</v>
      </c>
      <c r="F12" s="274">
        <v>51201</v>
      </c>
      <c r="G12" s="287" t="s">
        <v>354</v>
      </c>
      <c r="H12" s="288">
        <v>500</v>
      </c>
      <c r="L12" s="257"/>
    </row>
    <row r="13" spans="1:13" ht="21">
      <c r="A13" s="286">
        <v>1</v>
      </c>
      <c r="B13" s="270" t="s">
        <v>305</v>
      </c>
      <c r="C13" s="270" t="s">
        <v>305</v>
      </c>
      <c r="D13" s="270" t="s">
        <v>306</v>
      </c>
      <c r="E13" s="270" t="s">
        <v>307</v>
      </c>
      <c r="F13" s="274">
        <v>51301</v>
      </c>
      <c r="G13" s="287" t="s">
        <v>312</v>
      </c>
      <c r="H13" s="288">
        <v>0</v>
      </c>
      <c r="L13" s="257"/>
    </row>
    <row r="14" spans="1:13" ht="41.25">
      <c r="A14" s="286">
        <v>1</v>
      </c>
      <c r="B14" s="270" t="s">
        <v>305</v>
      </c>
      <c r="C14" s="270" t="s">
        <v>305</v>
      </c>
      <c r="D14" s="270" t="s">
        <v>306</v>
      </c>
      <c r="E14" s="270" t="s">
        <v>307</v>
      </c>
      <c r="F14" s="274">
        <v>51401</v>
      </c>
      <c r="G14" s="289" t="s">
        <v>355</v>
      </c>
      <c r="H14" s="288">
        <f>+Hoja1!K136</f>
        <v>5589.0000000000009</v>
      </c>
      <c r="L14" s="257"/>
    </row>
    <row r="15" spans="1:13" ht="40.5">
      <c r="A15" s="286">
        <v>1</v>
      </c>
      <c r="B15" s="270" t="s">
        <v>305</v>
      </c>
      <c r="C15" s="270" t="s">
        <v>305</v>
      </c>
      <c r="D15" s="270" t="s">
        <v>306</v>
      </c>
      <c r="E15" s="270" t="s">
        <v>307</v>
      </c>
      <c r="F15" s="274">
        <v>51501</v>
      </c>
      <c r="G15" s="289" t="s">
        <v>356</v>
      </c>
      <c r="H15" s="288">
        <f>+Hoja1!I136</f>
        <v>5775.3</v>
      </c>
    </row>
    <row r="16" spans="1:13" ht="20.25">
      <c r="A16" s="286">
        <v>1</v>
      </c>
      <c r="B16" s="270" t="s">
        <v>305</v>
      </c>
      <c r="C16" s="270" t="s">
        <v>305</v>
      </c>
      <c r="D16" s="270" t="s">
        <v>306</v>
      </c>
      <c r="E16" s="270" t="s">
        <v>307</v>
      </c>
      <c r="F16" s="274">
        <v>51999</v>
      </c>
      <c r="G16" s="287" t="s">
        <v>357</v>
      </c>
      <c r="H16" s="288">
        <v>0</v>
      </c>
    </row>
    <row r="17" spans="1:11" ht="20.25">
      <c r="A17" s="286">
        <v>1</v>
      </c>
      <c r="B17" s="270" t="s">
        <v>305</v>
      </c>
      <c r="C17" s="270" t="s">
        <v>305</v>
      </c>
      <c r="D17" s="270" t="s">
        <v>306</v>
      </c>
      <c r="E17" s="270" t="s">
        <v>307</v>
      </c>
      <c r="F17" s="274">
        <v>54101</v>
      </c>
      <c r="G17" s="287" t="s">
        <v>315</v>
      </c>
      <c r="H17" s="288">
        <v>0</v>
      </c>
    </row>
    <row r="18" spans="1:11" ht="20.25">
      <c r="A18" s="286">
        <v>1</v>
      </c>
      <c r="B18" s="270" t="s">
        <v>305</v>
      </c>
      <c r="C18" s="270" t="s">
        <v>305</v>
      </c>
      <c r="D18" s="270" t="s">
        <v>306</v>
      </c>
      <c r="E18" s="270" t="s">
        <v>307</v>
      </c>
      <c r="F18" s="274">
        <v>54104</v>
      </c>
      <c r="G18" s="287" t="s">
        <v>392</v>
      </c>
      <c r="H18" s="288">
        <f>+'EGRESOS POR DEPENDENCIA'!C180</f>
        <v>352</v>
      </c>
    </row>
    <row r="19" spans="1:11" ht="20.25">
      <c r="A19" s="286">
        <v>1</v>
      </c>
      <c r="B19" s="270" t="s">
        <v>305</v>
      </c>
      <c r="C19" s="270" t="s">
        <v>305</v>
      </c>
      <c r="D19" s="270" t="s">
        <v>306</v>
      </c>
      <c r="E19" s="270" t="s">
        <v>307</v>
      </c>
      <c r="F19" s="274">
        <v>54105</v>
      </c>
      <c r="G19" s="287" t="s">
        <v>317</v>
      </c>
      <c r="H19" s="288">
        <v>150</v>
      </c>
    </row>
    <row r="20" spans="1:11" ht="20.25">
      <c r="A20" s="286">
        <v>1</v>
      </c>
      <c r="B20" s="270" t="s">
        <v>305</v>
      </c>
      <c r="C20" s="270" t="s">
        <v>305</v>
      </c>
      <c r="D20" s="270" t="s">
        <v>306</v>
      </c>
      <c r="E20" s="270" t="s">
        <v>307</v>
      </c>
      <c r="F20" s="274">
        <v>54107</v>
      </c>
      <c r="G20" s="287" t="s">
        <v>358</v>
      </c>
      <c r="H20" s="288">
        <f>+'EGRESOS POR DEPENDENCIA'!C183</f>
        <v>9785</v>
      </c>
    </row>
    <row r="21" spans="1:11" ht="20.25">
      <c r="A21" s="286">
        <v>1</v>
      </c>
      <c r="B21" s="270" t="s">
        <v>305</v>
      </c>
      <c r="C21" s="270" t="s">
        <v>305</v>
      </c>
      <c r="D21" s="270" t="s">
        <v>306</v>
      </c>
      <c r="E21" s="270" t="s">
        <v>307</v>
      </c>
      <c r="F21" s="274">
        <v>54110</v>
      </c>
      <c r="G21" s="287" t="s">
        <v>321</v>
      </c>
      <c r="H21" s="288">
        <v>0</v>
      </c>
    </row>
    <row r="22" spans="1:11" ht="20.25">
      <c r="A22" s="286">
        <v>1</v>
      </c>
      <c r="B22" s="270" t="s">
        <v>305</v>
      </c>
      <c r="C22" s="270" t="s">
        <v>305</v>
      </c>
      <c r="D22" s="270" t="s">
        <v>306</v>
      </c>
      <c r="E22" s="270" t="s">
        <v>307</v>
      </c>
      <c r="F22" s="274">
        <v>54111</v>
      </c>
      <c r="G22" s="287" t="s">
        <v>322</v>
      </c>
      <c r="H22" s="288">
        <v>0</v>
      </c>
    </row>
    <row r="23" spans="1:11" ht="20.25">
      <c r="A23" s="286">
        <v>1</v>
      </c>
      <c r="B23" s="270" t="s">
        <v>305</v>
      </c>
      <c r="C23" s="270" t="s">
        <v>305</v>
      </c>
      <c r="D23" s="270" t="s">
        <v>306</v>
      </c>
      <c r="E23" s="270" t="s">
        <v>307</v>
      </c>
      <c r="F23" s="274">
        <v>54112</v>
      </c>
      <c r="G23" s="287" t="s">
        <v>323</v>
      </c>
      <c r="H23" s="288">
        <v>0</v>
      </c>
      <c r="K23" s="159"/>
    </row>
    <row r="24" spans="1:11" ht="20.25">
      <c r="A24" s="286">
        <v>1</v>
      </c>
      <c r="B24" s="270" t="s">
        <v>305</v>
      </c>
      <c r="C24" s="270" t="s">
        <v>305</v>
      </c>
      <c r="D24" s="270" t="s">
        <v>306</v>
      </c>
      <c r="E24" s="270" t="s">
        <v>307</v>
      </c>
      <c r="F24" s="274">
        <v>54114</v>
      </c>
      <c r="G24" s="287" t="s">
        <v>324</v>
      </c>
      <c r="H24" s="288">
        <v>150</v>
      </c>
    </row>
    <row r="25" spans="1:11" ht="20.25">
      <c r="A25" s="286">
        <v>1</v>
      </c>
      <c r="B25" s="270" t="s">
        <v>305</v>
      </c>
      <c r="C25" s="270" t="s">
        <v>305</v>
      </c>
      <c r="D25" s="270" t="s">
        <v>306</v>
      </c>
      <c r="E25" s="270" t="s">
        <v>307</v>
      </c>
      <c r="F25" s="274">
        <v>54118</v>
      </c>
      <c r="G25" s="287" t="s">
        <v>327</v>
      </c>
      <c r="H25" s="288">
        <v>1000</v>
      </c>
    </row>
    <row r="26" spans="1:11" ht="20.25">
      <c r="A26" s="286">
        <v>1</v>
      </c>
      <c r="B26" s="270" t="s">
        <v>305</v>
      </c>
      <c r="C26" s="270" t="s">
        <v>305</v>
      </c>
      <c r="D26" s="270" t="s">
        <v>306</v>
      </c>
      <c r="E26" s="270" t="s">
        <v>307</v>
      </c>
      <c r="F26" s="274">
        <v>54119</v>
      </c>
      <c r="G26" s="287" t="s">
        <v>328</v>
      </c>
      <c r="H26" s="288">
        <v>500</v>
      </c>
    </row>
    <row r="27" spans="1:11" ht="20.25">
      <c r="A27" s="286">
        <v>1</v>
      </c>
      <c r="B27" s="270" t="s">
        <v>305</v>
      </c>
      <c r="C27" s="270" t="s">
        <v>305</v>
      </c>
      <c r="D27" s="270" t="s">
        <v>306</v>
      </c>
      <c r="E27" s="270" t="s">
        <v>307</v>
      </c>
      <c r="F27" s="274">
        <v>54199</v>
      </c>
      <c r="G27" s="287" t="s">
        <v>757</v>
      </c>
      <c r="H27" s="288">
        <f>+'EGRESOS POR DEPENDENCIA'!C196</f>
        <v>3486</v>
      </c>
    </row>
    <row r="28" spans="1:11" ht="20.25">
      <c r="A28" s="286">
        <v>1</v>
      </c>
      <c r="B28" s="270" t="s">
        <v>305</v>
      </c>
      <c r="C28" s="270" t="s">
        <v>305</v>
      </c>
      <c r="D28" s="270" t="s">
        <v>306</v>
      </c>
      <c r="E28" s="270" t="s">
        <v>307</v>
      </c>
      <c r="F28" s="274">
        <v>54201</v>
      </c>
      <c r="G28" s="287" t="s">
        <v>330</v>
      </c>
      <c r="H28" s="288">
        <v>2000</v>
      </c>
    </row>
    <row r="29" spans="1:11" ht="20.25">
      <c r="A29" s="286">
        <v>1</v>
      </c>
      <c r="B29" s="270" t="s">
        <v>305</v>
      </c>
      <c r="C29" s="270" t="s">
        <v>305</v>
      </c>
      <c r="D29" s="270" t="s">
        <v>306</v>
      </c>
      <c r="E29" s="270" t="s">
        <v>307</v>
      </c>
      <c r="F29" s="274">
        <v>54202</v>
      </c>
      <c r="G29" s="287" t="s">
        <v>331</v>
      </c>
      <c r="H29" s="288">
        <v>8000</v>
      </c>
    </row>
    <row r="30" spans="1:11" ht="20.25">
      <c r="A30" s="286">
        <v>1</v>
      </c>
      <c r="B30" s="270" t="s">
        <v>305</v>
      </c>
      <c r="C30" s="270" t="s">
        <v>305</v>
      </c>
      <c r="D30" s="270" t="s">
        <v>306</v>
      </c>
      <c r="E30" s="270" t="s">
        <v>307</v>
      </c>
      <c r="F30" s="274">
        <v>54203</v>
      </c>
      <c r="G30" s="287" t="s">
        <v>332</v>
      </c>
      <c r="H30" s="288">
        <v>500</v>
      </c>
    </row>
    <row r="31" spans="1:11" ht="20.25">
      <c r="A31" s="286">
        <v>1</v>
      </c>
      <c r="B31" s="270" t="s">
        <v>305</v>
      </c>
      <c r="C31" s="270" t="s">
        <v>305</v>
      </c>
      <c r="D31" s="270" t="s">
        <v>306</v>
      </c>
      <c r="E31" s="270" t="s">
        <v>307</v>
      </c>
      <c r="F31" s="274">
        <v>54301</v>
      </c>
      <c r="G31" s="287" t="s">
        <v>333</v>
      </c>
      <c r="H31" s="288">
        <v>150</v>
      </c>
    </row>
    <row r="32" spans="1:11" ht="20.25">
      <c r="A32" s="286">
        <v>1</v>
      </c>
      <c r="B32" s="270" t="s">
        <v>305</v>
      </c>
      <c r="C32" s="270" t="s">
        <v>305</v>
      </c>
      <c r="D32" s="270" t="s">
        <v>306</v>
      </c>
      <c r="E32" s="270" t="s">
        <v>307</v>
      </c>
      <c r="F32" s="274">
        <v>54302</v>
      </c>
      <c r="G32" s="287" t="s">
        <v>334</v>
      </c>
      <c r="H32" s="288">
        <v>0</v>
      </c>
    </row>
    <row r="33" spans="1:14" ht="20.25">
      <c r="A33" s="286">
        <v>1</v>
      </c>
      <c r="B33" s="270" t="s">
        <v>305</v>
      </c>
      <c r="C33" s="270" t="s">
        <v>305</v>
      </c>
      <c r="D33" s="270" t="s">
        <v>306</v>
      </c>
      <c r="E33" s="270" t="s">
        <v>307</v>
      </c>
      <c r="F33" s="274">
        <v>54303</v>
      </c>
      <c r="G33" s="287" t="s">
        <v>335</v>
      </c>
      <c r="H33" s="288">
        <f>+'EGRESOS POR DEPENDENCIA'!C204</f>
        <v>8000</v>
      </c>
      <c r="I33" t="s">
        <v>769</v>
      </c>
    </row>
    <row r="34" spans="1:14" ht="20.25">
      <c r="A34" s="286">
        <v>1</v>
      </c>
      <c r="B34" s="270" t="s">
        <v>305</v>
      </c>
      <c r="C34" s="270" t="s">
        <v>305</v>
      </c>
      <c r="D34" s="270" t="s">
        <v>306</v>
      </c>
      <c r="E34" s="270" t="s">
        <v>307</v>
      </c>
      <c r="F34" s="274">
        <v>54307</v>
      </c>
      <c r="G34" s="287" t="s">
        <v>337</v>
      </c>
      <c r="H34" s="288">
        <v>500</v>
      </c>
    </row>
    <row r="35" spans="1:14" ht="20.25">
      <c r="A35" s="286">
        <v>1</v>
      </c>
      <c r="B35" s="270" t="s">
        <v>305</v>
      </c>
      <c r="C35" s="270" t="s">
        <v>305</v>
      </c>
      <c r="D35" s="270" t="s">
        <v>306</v>
      </c>
      <c r="E35" s="270" t="s">
        <v>307</v>
      </c>
      <c r="F35" s="274">
        <v>54314</v>
      </c>
      <c r="G35" s="287" t="s">
        <v>394</v>
      </c>
      <c r="H35" s="288">
        <f>+'EGRESOS POR DEPENDENCIA'!C215</f>
        <v>4400</v>
      </c>
      <c r="L35" s="6"/>
      <c r="M35" s="6"/>
      <c r="N35" s="6"/>
    </row>
    <row r="36" spans="1:14" ht="20.25">
      <c r="A36" s="286">
        <v>1</v>
      </c>
      <c r="B36" s="270" t="s">
        <v>305</v>
      </c>
      <c r="C36" s="270" t="s">
        <v>305</v>
      </c>
      <c r="D36" s="270" t="s">
        <v>306</v>
      </c>
      <c r="E36" s="270" t="s">
        <v>307</v>
      </c>
      <c r="F36" s="274">
        <v>54317</v>
      </c>
      <c r="G36" s="287" t="s">
        <v>393</v>
      </c>
      <c r="H36" s="288">
        <f>+'EGRESOS POR DEPENDENCIA'!C214</f>
        <v>600</v>
      </c>
    </row>
    <row r="37" spans="1:14" ht="20.25">
      <c r="A37" s="286">
        <v>1</v>
      </c>
      <c r="B37" s="270" t="s">
        <v>305</v>
      </c>
      <c r="C37" s="270" t="s">
        <v>305</v>
      </c>
      <c r="D37" s="270" t="s">
        <v>306</v>
      </c>
      <c r="E37" s="270" t="s">
        <v>307</v>
      </c>
      <c r="F37" s="274">
        <v>61101</v>
      </c>
      <c r="G37" s="287" t="s">
        <v>346</v>
      </c>
      <c r="H37" s="288">
        <v>500</v>
      </c>
    </row>
    <row r="38" spans="1:14" ht="20.25">
      <c r="A38" s="286">
        <v>1</v>
      </c>
      <c r="B38" s="270" t="s">
        <v>305</v>
      </c>
      <c r="C38" s="270" t="s">
        <v>305</v>
      </c>
      <c r="D38" s="270" t="s">
        <v>306</v>
      </c>
      <c r="E38" s="270" t="s">
        <v>307</v>
      </c>
      <c r="F38" s="274">
        <v>61102</v>
      </c>
      <c r="G38" s="33" t="s">
        <v>758</v>
      </c>
      <c r="H38" s="288">
        <v>1000</v>
      </c>
    </row>
    <row r="39" spans="1:14" ht="20.25">
      <c r="A39" s="532"/>
      <c r="B39" s="533"/>
      <c r="C39" s="533"/>
      <c r="D39" s="533"/>
      <c r="E39" s="533"/>
      <c r="F39" s="534">
        <v>61199</v>
      </c>
      <c r="G39" s="33" t="s">
        <v>759</v>
      </c>
      <c r="H39" s="535">
        <v>500</v>
      </c>
    </row>
    <row r="40" spans="1:14" ht="38.25" customHeight="1" thickBot="1">
      <c r="A40" s="281"/>
      <c r="B40" s="282"/>
      <c r="C40" s="282"/>
      <c r="D40" s="282"/>
      <c r="E40" s="282"/>
      <c r="F40" s="283"/>
      <c r="G40" s="284" t="s">
        <v>302</v>
      </c>
      <c r="H40" s="285">
        <f>SUM(H9:H39)</f>
        <v>134967.29999999999</v>
      </c>
    </row>
  </sheetData>
  <mergeCells count="7">
    <mergeCell ref="A8:H8"/>
    <mergeCell ref="A2:H2"/>
    <mergeCell ref="A3:H3"/>
    <mergeCell ref="A4:H4"/>
    <mergeCell ref="A5:H5"/>
    <mergeCell ref="A6:H6"/>
    <mergeCell ref="A7:H7"/>
  </mergeCells>
  <pageMargins left="0.62992125984251968" right="0.43307086614173229" top="0.55118110236220474" bottom="0.55118110236220474" header="0.31496062992125984" footer="0.31496062992125984"/>
  <pageSetup scale="8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H14" sqref="H14"/>
    </sheetView>
  </sheetViews>
  <sheetFormatPr baseColWidth="10" defaultRowHeight="15"/>
  <cols>
    <col min="7" max="7" width="58.42578125" customWidth="1"/>
    <col min="8" max="8" width="24.28515625" customWidth="1"/>
  </cols>
  <sheetData>
    <row r="1" spans="1:8" ht="27.75">
      <c r="A1" s="744" t="s">
        <v>278</v>
      </c>
      <c r="B1" s="745"/>
      <c r="C1" s="745"/>
      <c r="D1" s="745"/>
      <c r="E1" s="745"/>
      <c r="F1" s="745"/>
      <c r="G1" s="745"/>
      <c r="H1" s="745"/>
    </row>
    <row r="2" spans="1:8" ht="27.75">
      <c r="A2" s="744" t="s">
        <v>303</v>
      </c>
      <c r="B2" s="745"/>
      <c r="C2" s="745"/>
      <c r="D2" s="745"/>
      <c r="E2" s="745"/>
      <c r="F2" s="745"/>
      <c r="G2" s="745"/>
      <c r="H2" s="745"/>
    </row>
    <row r="3" spans="1:8" ht="27.75">
      <c r="A3" s="744" t="s">
        <v>279</v>
      </c>
      <c r="B3" s="745"/>
      <c r="C3" s="745"/>
      <c r="D3" s="745"/>
      <c r="E3" s="745"/>
      <c r="F3" s="745"/>
      <c r="G3" s="745"/>
      <c r="H3" s="745"/>
    </row>
    <row r="4" spans="1:8" ht="27.75">
      <c r="A4" s="746" t="s">
        <v>280</v>
      </c>
      <c r="B4" s="746"/>
      <c r="C4" s="746"/>
      <c r="D4" s="746"/>
      <c r="E4" s="746"/>
      <c r="F4" s="746"/>
      <c r="G4" s="746"/>
      <c r="H4" s="746"/>
    </row>
    <row r="5" spans="1:8" ht="28.5" thickBot="1">
      <c r="A5" s="737" t="s">
        <v>360</v>
      </c>
      <c r="B5" s="737"/>
      <c r="C5" s="737"/>
      <c r="D5" s="737"/>
      <c r="E5" s="737"/>
      <c r="F5" s="737"/>
      <c r="G5" s="737"/>
      <c r="H5" s="737"/>
    </row>
    <row r="6" spans="1:8" ht="16.5" thickBot="1">
      <c r="A6" s="738" t="s">
        <v>282</v>
      </c>
      <c r="B6" s="739"/>
      <c r="C6" s="739"/>
      <c r="D6" s="739"/>
      <c r="E6" s="739"/>
      <c r="F6" s="739"/>
      <c r="G6" s="740" t="s">
        <v>283</v>
      </c>
      <c r="H6" s="742" t="s">
        <v>284</v>
      </c>
    </row>
    <row r="7" spans="1:8" ht="95.25">
      <c r="A7" s="152" t="s">
        <v>285</v>
      </c>
      <c r="B7" s="153" t="s">
        <v>286</v>
      </c>
      <c r="C7" s="153" t="s">
        <v>287</v>
      </c>
      <c r="D7" s="153" t="s">
        <v>288</v>
      </c>
      <c r="E7" s="154" t="s">
        <v>289</v>
      </c>
      <c r="F7" s="155" t="s">
        <v>290</v>
      </c>
      <c r="G7" s="741"/>
      <c r="H7" s="743"/>
    </row>
    <row r="8" spans="1:8" ht="18">
      <c r="A8" s="156"/>
      <c r="B8" s="156"/>
      <c r="C8" s="156"/>
      <c r="D8" s="156"/>
      <c r="E8" s="156"/>
      <c r="F8" s="156"/>
      <c r="G8" s="157"/>
      <c r="H8" s="158"/>
    </row>
    <row r="9" spans="1:8" ht="57.75" customHeight="1">
      <c r="A9" s="98">
        <v>3</v>
      </c>
      <c r="B9" s="99" t="s">
        <v>361</v>
      </c>
      <c r="C9" s="99" t="s">
        <v>361</v>
      </c>
      <c r="D9" s="99" t="s">
        <v>292</v>
      </c>
      <c r="E9" s="99" t="s">
        <v>362</v>
      </c>
      <c r="F9" s="104">
        <v>61607</v>
      </c>
      <c r="G9" s="31" t="s">
        <v>151</v>
      </c>
      <c r="H9" s="101">
        <v>1383.63</v>
      </c>
    </row>
    <row r="10" spans="1:8" ht="39" customHeight="1">
      <c r="A10" s="106"/>
      <c r="B10" s="102"/>
      <c r="C10" s="102"/>
      <c r="D10" s="102"/>
      <c r="E10" s="102"/>
      <c r="F10" s="102"/>
      <c r="G10" s="107" t="s">
        <v>302</v>
      </c>
      <c r="H10" s="151">
        <f>+H9</f>
        <v>1383.63</v>
      </c>
    </row>
  </sheetData>
  <mergeCells count="8">
    <mergeCell ref="A6:F6"/>
    <mergeCell ref="G6:G7"/>
    <mergeCell ref="H6:H7"/>
    <mergeCell ref="A1:H1"/>
    <mergeCell ref="A2:H2"/>
    <mergeCell ref="A3:H3"/>
    <mergeCell ref="A4:H4"/>
    <mergeCell ref="A5:H5"/>
  </mergeCells>
  <pageMargins left="0.70866141732283472" right="0.70866141732283472" top="1.1417322834645669" bottom="0.74803149606299213" header="0.31496062992125984" footer="0.31496062992125984"/>
  <pageSetup scale="8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26" sqref="G26"/>
    </sheetView>
  </sheetViews>
  <sheetFormatPr baseColWidth="10" defaultRowHeight="15"/>
  <cols>
    <col min="5" max="5" width="12.42578125" customWidth="1"/>
    <col min="6" max="6" width="15.5703125" customWidth="1"/>
    <col min="7" max="7" width="64.85546875" customWidth="1"/>
    <col min="8" max="8" width="26" customWidth="1"/>
  </cols>
  <sheetData>
    <row r="1" spans="1:8" ht="27.75">
      <c r="A1" s="744" t="s">
        <v>303</v>
      </c>
      <c r="B1" s="745"/>
      <c r="C1" s="745"/>
      <c r="D1" s="745"/>
      <c r="E1" s="745"/>
      <c r="F1" s="745"/>
      <c r="G1" s="745"/>
      <c r="H1" s="745"/>
    </row>
    <row r="2" spans="1:8" ht="27.75">
      <c r="A2" s="744" t="s">
        <v>279</v>
      </c>
      <c r="B2" s="745"/>
      <c r="C2" s="745"/>
      <c r="D2" s="745"/>
      <c r="E2" s="745"/>
      <c r="F2" s="745"/>
      <c r="G2" s="745"/>
      <c r="H2" s="745"/>
    </row>
    <row r="3" spans="1:8" ht="27.75">
      <c r="A3" s="746" t="s">
        <v>280</v>
      </c>
      <c r="B3" s="746"/>
      <c r="C3" s="746"/>
      <c r="D3" s="746"/>
      <c r="E3" s="746"/>
      <c r="F3" s="746"/>
      <c r="G3" s="746"/>
      <c r="H3" s="746"/>
    </row>
    <row r="4" spans="1:8" ht="28.5" thickBot="1">
      <c r="A4" s="737" t="s">
        <v>363</v>
      </c>
      <c r="B4" s="737"/>
      <c r="C4" s="737"/>
      <c r="D4" s="737"/>
      <c r="E4" s="737"/>
      <c r="F4" s="737"/>
      <c r="G4" s="737"/>
      <c r="H4" s="737"/>
    </row>
    <row r="5" spans="1:8" ht="16.5" thickBot="1">
      <c r="A5" s="738" t="s">
        <v>282</v>
      </c>
      <c r="B5" s="739"/>
      <c r="C5" s="739"/>
      <c r="D5" s="739"/>
      <c r="E5" s="739"/>
      <c r="F5" s="739"/>
      <c r="G5" s="740" t="s">
        <v>283</v>
      </c>
      <c r="H5" s="742" t="s">
        <v>284</v>
      </c>
    </row>
    <row r="6" spans="1:8" ht="95.25">
      <c r="A6" s="152" t="s">
        <v>285</v>
      </c>
      <c r="B6" s="153" t="s">
        <v>286</v>
      </c>
      <c r="C6" s="153" t="s">
        <v>287</v>
      </c>
      <c r="D6" s="153" t="s">
        <v>288</v>
      </c>
      <c r="E6" s="154" t="s">
        <v>289</v>
      </c>
      <c r="F6" s="155" t="s">
        <v>290</v>
      </c>
      <c r="G6" s="741"/>
      <c r="H6" s="743"/>
    </row>
    <row r="7" spans="1:8" ht="18">
      <c r="A7" s="156"/>
      <c r="B7" s="156"/>
      <c r="C7" s="156"/>
      <c r="D7" s="156"/>
      <c r="E7" s="156"/>
      <c r="F7" s="156"/>
      <c r="G7" s="157"/>
      <c r="H7" s="158"/>
    </row>
    <row r="8" spans="1:8" ht="18">
      <c r="A8" s="112">
        <v>3</v>
      </c>
      <c r="B8" s="113" t="s">
        <v>361</v>
      </c>
      <c r="C8" s="113" t="s">
        <v>305</v>
      </c>
      <c r="D8" s="113" t="s">
        <v>292</v>
      </c>
      <c r="E8" s="113" t="s">
        <v>362</v>
      </c>
      <c r="F8" s="114">
        <v>56201</v>
      </c>
      <c r="G8" s="102" t="s">
        <v>132</v>
      </c>
      <c r="H8" s="103">
        <v>0</v>
      </c>
    </row>
    <row r="9" spans="1:8" ht="18">
      <c r="A9" s="112">
        <v>3</v>
      </c>
      <c r="B9" s="113" t="s">
        <v>361</v>
      </c>
      <c r="C9" s="113" t="s">
        <v>305</v>
      </c>
      <c r="D9" s="113" t="s">
        <v>292</v>
      </c>
      <c r="E9" s="113" t="s">
        <v>362</v>
      </c>
      <c r="F9" s="99" t="s">
        <v>364</v>
      </c>
      <c r="G9" s="115" t="s">
        <v>141</v>
      </c>
      <c r="H9" s="105">
        <f>+'PROYECTOS 2018'!K108</f>
        <v>115000</v>
      </c>
    </row>
    <row r="10" spans="1:8" ht="18">
      <c r="A10" s="112">
        <v>3</v>
      </c>
      <c r="B10" s="113" t="s">
        <v>361</v>
      </c>
      <c r="C10" s="113" t="s">
        <v>305</v>
      </c>
      <c r="D10" s="113" t="s">
        <v>292</v>
      </c>
      <c r="E10" s="113" t="s">
        <v>362</v>
      </c>
      <c r="F10" s="113" t="s">
        <v>365</v>
      </c>
      <c r="G10" s="116" t="s">
        <v>366</v>
      </c>
      <c r="H10" s="117">
        <f>+'PROYECTOS 2018'!K97</f>
        <v>257000</v>
      </c>
    </row>
    <row r="11" spans="1:8" ht="18">
      <c r="A11" s="98">
        <v>3</v>
      </c>
      <c r="B11" s="99" t="s">
        <v>361</v>
      </c>
      <c r="C11" s="113" t="s">
        <v>305</v>
      </c>
      <c r="D11" s="99" t="s">
        <v>292</v>
      </c>
      <c r="E11" s="99" t="s">
        <v>362</v>
      </c>
      <c r="F11" s="99" t="s">
        <v>367</v>
      </c>
      <c r="G11" s="102" t="s">
        <v>147</v>
      </c>
      <c r="H11" s="117">
        <f>+'PROYECTOS 2018'!K98</f>
        <v>81000</v>
      </c>
    </row>
    <row r="12" spans="1:8" ht="18">
      <c r="A12" s="98">
        <v>3</v>
      </c>
      <c r="B12" s="99" t="s">
        <v>361</v>
      </c>
      <c r="C12" s="113" t="s">
        <v>305</v>
      </c>
      <c r="D12" s="99" t="s">
        <v>292</v>
      </c>
      <c r="E12" s="99" t="s">
        <v>362</v>
      </c>
      <c r="F12" s="104">
        <v>61603</v>
      </c>
      <c r="G12" s="100" t="s">
        <v>148</v>
      </c>
      <c r="H12" s="117">
        <f>+'PROYECTOS 2018'!K99</f>
        <v>107600</v>
      </c>
    </row>
    <row r="13" spans="1:8" ht="18">
      <c r="A13" s="98">
        <v>3</v>
      </c>
      <c r="B13" s="99" t="s">
        <v>361</v>
      </c>
      <c r="C13" s="113" t="s">
        <v>305</v>
      </c>
      <c r="D13" s="99" t="s">
        <v>292</v>
      </c>
      <c r="E13" s="99" t="s">
        <v>362</v>
      </c>
      <c r="F13" s="104">
        <v>61604</v>
      </c>
      <c r="G13" s="100" t="s">
        <v>149</v>
      </c>
      <c r="H13" s="117">
        <f>+'PROYECTOS 2018'!K100</f>
        <v>60500</v>
      </c>
    </row>
    <row r="14" spans="1:8" ht="18">
      <c r="A14" s="98">
        <v>3</v>
      </c>
      <c r="B14" s="99" t="s">
        <v>361</v>
      </c>
      <c r="C14" s="113" t="s">
        <v>305</v>
      </c>
      <c r="D14" s="99" t="s">
        <v>292</v>
      </c>
      <c r="E14" s="99" t="s">
        <v>362</v>
      </c>
      <c r="F14" s="104">
        <v>61606</v>
      </c>
      <c r="G14" s="100" t="s">
        <v>368</v>
      </c>
      <c r="H14" s="117">
        <f>+'PROYECTOS 2018'!K101</f>
        <v>66500</v>
      </c>
    </row>
    <row r="15" spans="1:8" ht="18">
      <c r="A15" s="98">
        <v>3</v>
      </c>
      <c r="B15" s="99" t="s">
        <v>361</v>
      </c>
      <c r="C15" s="113" t="s">
        <v>305</v>
      </c>
      <c r="D15" s="99" t="s">
        <v>292</v>
      </c>
      <c r="E15" s="99" t="s">
        <v>362</v>
      </c>
      <c r="F15" s="104">
        <v>61607</v>
      </c>
      <c r="G15" s="31" t="s">
        <v>151</v>
      </c>
      <c r="H15" s="117">
        <f>+'PROYECTOS 2018'!K102</f>
        <v>8000</v>
      </c>
    </row>
    <row r="16" spans="1:8" ht="18">
      <c r="A16" s="98">
        <v>3</v>
      </c>
      <c r="B16" s="99" t="s">
        <v>361</v>
      </c>
      <c r="C16" s="113" t="s">
        <v>305</v>
      </c>
      <c r="D16" s="99" t="s">
        <v>292</v>
      </c>
      <c r="E16" s="99" t="s">
        <v>362</v>
      </c>
      <c r="F16" s="104">
        <v>61608</v>
      </c>
      <c r="G16" s="31" t="s">
        <v>369</v>
      </c>
      <c r="H16" s="117">
        <f>+'PROYECTOS 2018'!K103</f>
        <v>30000</v>
      </c>
    </row>
    <row r="17" spans="1:8" ht="18">
      <c r="A17" s="98">
        <v>3</v>
      </c>
      <c r="B17" s="99" t="s">
        <v>361</v>
      </c>
      <c r="C17" s="113" t="s">
        <v>305</v>
      </c>
      <c r="D17" s="99" t="s">
        <v>292</v>
      </c>
      <c r="E17" s="99" t="s">
        <v>362</v>
      </c>
      <c r="F17" s="32">
        <v>61699</v>
      </c>
      <c r="G17" s="33" t="s">
        <v>370</v>
      </c>
      <c r="H17" s="117">
        <f>+'PROYECTOS 2018'!K104</f>
        <v>211400</v>
      </c>
    </row>
    <row r="18" spans="1:8" ht="24" customHeight="1">
      <c r="A18" s="167"/>
      <c r="B18" s="168"/>
      <c r="C18" s="168"/>
      <c r="D18" s="168"/>
      <c r="E18" s="168"/>
      <c r="F18" s="168"/>
      <c r="G18" s="169" t="s">
        <v>302</v>
      </c>
      <c r="H18" s="170">
        <f>SUM(H8:H17)</f>
        <v>937000</v>
      </c>
    </row>
  </sheetData>
  <mergeCells count="7">
    <mergeCell ref="A1:H1"/>
    <mergeCell ref="A2:H2"/>
    <mergeCell ref="A3:H3"/>
    <mergeCell ref="A4:H4"/>
    <mergeCell ref="A5:F5"/>
    <mergeCell ref="G5:G6"/>
    <mergeCell ref="H5:H6"/>
  </mergeCells>
  <pageMargins left="0.70866141732283472" right="0.51181102362204722" top="1.1417322834645669" bottom="0.35433070866141736" header="0.31496062992125984" footer="0.31496062992125984"/>
  <pageSetup scale="7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17" sqref="H17"/>
    </sheetView>
  </sheetViews>
  <sheetFormatPr baseColWidth="10" defaultRowHeight="15"/>
  <cols>
    <col min="5" max="5" width="13.85546875" customWidth="1"/>
    <col min="6" max="6" width="15" customWidth="1"/>
    <col min="7" max="7" width="57.85546875" customWidth="1"/>
    <col min="8" max="8" width="22.7109375" customWidth="1"/>
  </cols>
  <sheetData>
    <row r="1" spans="1:8" ht="27.75">
      <c r="A1" s="744" t="s">
        <v>278</v>
      </c>
      <c r="B1" s="745"/>
      <c r="C1" s="745"/>
      <c r="D1" s="745"/>
      <c r="E1" s="745"/>
      <c r="F1" s="745"/>
      <c r="G1" s="745"/>
      <c r="H1" s="745"/>
    </row>
    <row r="2" spans="1:8" ht="27.75">
      <c r="A2" s="744" t="s">
        <v>622</v>
      </c>
      <c r="B2" s="745"/>
      <c r="C2" s="745"/>
      <c r="D2" s="745"/>
      <c r="E2" s="745"/>
      <c r="F2" s="745"/>
      <c r="G2" s="745"/>
      <c r="H2" s="745"/>
    </row>
    <row r="3" spans="1:8" ht="27.75">
      <c r="A3" s="744" t="s">
        <v>279</v>
      </c>
      <c r="B3" s="745"/>
      <c r="C3" s="745"/>
      <c r="D3" s="745"/>
      <c r="E3" s="745"/>
      <c r="F3" s="745"/>
      <c r="G3" s="745"/>
      <c r="H3" s="745"/>
    </row>
    <row r="4" spans="1:8" ht="27.75">
      <c r="A4" s="746" t="s">
        <v>280</v>
      </c>
      <c r="B4" s="746"/>
      <c r="C4" s="746"/>
      <c r="D4" s="746"/>
      <c r="E4" s="746"/>
      <c r="F4" s="746"/>
      <c r="G4" s="746"/>
      <c r="H4" s="746"/>
    </row>
    <row r="5" spans="1:8" ht="28.5" thickBot="1">
      <c r="A5" s="737" t="s">
        <v>371</v>
      </c>
      <c r="B5" s="737"/>
      <c r="C5" s="737"/>
      <c r="D5" s="737"/>
      <c r="E5" s="737"/>
      <c r="F5" s="737"/>
      <c r="G5" s="737"/>
      <c r="H5" s="737"/>
    </row>
    <row r="6" spans="1:8" ht="16.5" thickBot="1">
      <c r="A6" s="738" t="s">
        <v>282</v>
      </c>
      <c r="B6" s="739"/>
      <c r="C6" s="739"/>
      <c r="D6" s="739"/>
      <c r="E6" s="739"/>
      <c r="F6" s="739"/>
      <c r="G6" s="740" t="s">
        <v>283</v>
      </c>
      <c r="H6" s="742" t="s">
        <v>284</v>
      </c>
    </row>
    <row r="7" spans="1:8" ht="95.25">
      <c r="A7" s="152" t="s">
        <v>285</v>
      </c>
      <c r="B7" s="153" t="s">
        <v>286</v>
      </c>
      <c r="C7" s="153" t="s">
        <v>287</v>
      </c>
      <c r="D7" s="153" t="s">
        <v>288</v>
      </c>
      <c r="E7" s="154" t="s">
        <v>289</v>
      </c>
      <c r="F7" s="155" t="s">
        <v>290</v>
      </c>
      <c r="G7" s="741"/>
      <c r="H7" s="743"/>
    </row>
    <row r="8" spans="1:8" ht="51" customHeight="1">
      <c r="A8" s="112">
        <v>3</v>
      </c>
      <c r="B8" s="113" t="s">
        <v>361</v>
      </c>
      <c r="C8" s="113" t="s">
        <v>291</v>
      </c>
      <c r="D8" s="113" t="s">
        <v>292</v>
      </c>
      <c r="E8" s="113" t="s">
        <v>362</v>
      </c>
      <c r="F8" s="114">
        <v>54599</v>
      </c>
      <c r="G8" s="115" t="s">
        <v>124</v>
      </c>
      <c r="H8" s="103">
        <v>0</v>
      </c>
    </row>
    <row r="9" spans="1:8" ht="27" customHeight="1">
      <c r="A9" s="112">
        <v>3</v>
      </c>
      <c r="B9" s="113" t="s">
        <v>361</v>
      </c>
      <c r="C9" s="113" t="s">
        <v>291</v>
      </c>
      <c r="D9" s="113" t="s">
        <v>292</v>
      </c>
      <c r="E9" s="113" t="s">
        <v>362</v>
      </c>
      <c r="F9" s="113" t="s">
        <v>372</v>
      </c>
      <c r="G9" s="118" t="s">
        <v>373</v>
      </c>
      <c r="H9" s="360">
        <f>+'PROYECTOS 2018'!D5</f>
        <v>32690.15</v>
      </c>
    </row>
    <row r="10" spans="1:8" ht="24.75" customHeight="1">
      <c r="A10" s="112">
        <v>3</v>
      </c>
      <c r="B10" s="113" t="s">
        <v>361</v>
      </c>
      <c r="C10" s="113" t="s">
        <v>291</v>
      </c>
      <c r="D10" s="113" t="s">
        <v>292</v>
      </c>
      <c r="E10" s="113" t="s">
        <v>362</v>
      </c>
      <c r="F10" s="113" t="s">
        <v>374</v>
      </c>
      <c r="G10" s="118" t="s">
        <v>375</v>
      </c>
      <c r="H10" s="360">
        <f>+'PROYECTOS 2018'!D6</f>
        <v>15000</v>
      </c>
    </row>
    <row r="11" spans="1:8" ht="25.5" customHeight="1">
      <c r="A11" s="112">
        <v>3</v>
      </c>
      <c r="B11" s="113" t="s">
        <v>361</v>
      </c>
      <c r="C11" s="113" t="s">
        <v>291</v>
      </c>
      <c r="D11" s="113" t="s">
        <v>292</v>
      </c>
      <c r="E11" s="113" t="s">
        <v>362</v>
      </c>
      <c r="F11" s="113" t="s">
        <v>376</v>
      </c>
      <c r="G11" s="118" t="s">
        <v>377</v>
      </c>
      <c r="H11" s="360">
        <f>+'PROYECTOS 2018'!D7</f>
        <v>7000</v>
      </c>
    </row>
    <row r="12" spans="1:8" ht="26.25" customHeight="1">
      <c r="A12" s="112">
        <v>3</v>
      </c>
      <c r="B12" s="113" t="s">
        <v>361</v>
      </c>
      <c r="C12" s="113" t="s">
        <v>291</v>
      </c>
      <c r="D12" s="113" t="s">
        <v>292</v>
      </c>
      <c r="E12" s="113" t="s">
        <v>362</v>
      </c>
      <c r="F12" s="113" t="s">
        <v>378</v>
      </c>
      <c r="G12" s="118" t="s">
        <v>379</v>
      </c>
      <c r="H12" s="360">
        <f>+'PROYECTOS 2018'!D8</f>
        <v>6000</v>
      </c>
    </row>
    <row r="13" spans="1:8" ht="33" customHeight="1">
      <c r="A13" s="165"/>
      <c r="B13" s="166"/>
      <c r="C13" s="166"/>
      <c r="D13" s="166"/>
      <c r="E13" s="166"/>
      <c r="F13" s="166"/>
      <c r="G13" s="169" t="s">
        <v>302</v>
      </c>
      <c r="H13" s="170">
        <f>SUM(H8:H12)</f>
        <v>60690.15</v>
      </c>
    </row>
  </sheetData>
  <mergeCells count="8">
    <mergeCell ref="A6:F6"/>
    <mergeCell ref="G6:G7"/>
    <mergeCell ref="H6:H7"/>
    <mergeCell ref="A1:H1"/>
    <mergeCell ref="A2:H2"/>
    <mergeCell ref="A3:H3"/>
    <mergeCell ref="A4:H4"/>
    <mergeCell ref="A5:H5"/>
  </mergeCells>
  <pageMargins left="0.70866141732283472" right="0.70866141732283472" top="1.1417322834645669" bottom="0.74803149606299213" header="0.31496062992125984" footer="0.31496062992125984"/>
  <pageSetup scale="7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9"/>
  <sheetViews>
    <sheetView topLeftCell="A11" workbookViewId="0">
      <selection activeCell="I40" sqref="I40"/>
    </sheetView>
  </sheetViews>
  <sheetFormatPr baseColWidth="10" defaultRowHeight="15"/>
  <cols>
    <col min="1" max="1" width="13.7109375" customWidth="1"/>
    <col min="2" max="2" width="13.140625" customWidth="1"/>
    <col min="3" max="3" width="12.5703125" customWidth="1"/>
    <col min="4" max="4" width="12.85546875" customWidth="1"/>
    <col min="5" max="5" width="12.7109375" customWidth="1"/>
    <col min="6" max="6" width="15.140625" customWidth="1"/>
    <col min="7" max="7" width="50.7109375" customWidth="1"/>
    <col min="8" max="8" width="25.5703125" customWidth="1"/>
  </cols>
  <sheetData>
    <row r="2" spans="1:8" ht="18">
      <c r="A2" s="108"/>
      <c r="B2" s="109"/>
      <c r="C2" s="110"/>
      <c r="D2" s="110"/>
      <c r="E2" s="110"/>
      <c r="F2" s="110"/>
      <c r="G2" s="110"/>
      <c r="H2" s="111" t="s">
        <v>586</v>
      </c>
    </row>
    <row r="3" spans="1:8" ht="23.25">
      <c r="A3" s="756" t="s">
        <v>276</v>
      </c>
      <c r="B3" s="757"/>
      <c r="C3" s="757"/>
      <c r="D3" s="757"/>
      <c r="E3" s="757"/>
      <c r="F3" s="757"/>
      <c r="G3" s="757"/>
      <c r="H3" s="757"/>
    </row>
    <row r="4" spans="1:8" ht="23.25">
      <c r="A4" s="756" t="s">
        <v>277</v>
      </c>
      <c r="B4" s="757"/>
      <c r="C4" s="757"/>
      <c r="D4" s="757"/>
      <c r="E4" s="757"/>
      <c r="F4" s="757"/>
      <c r="G4" s="757"/>
      <c r="H4" s="757"/>
    </row>
    <row r="5" spans="1:8" ht="23.25">
      <c r="A5" s="756" t="s">
        <v>278</v>
      </c>
      <c r="B5" s="757"/>
      <c r="C5" s="757"/>
      <c r="D5" s="757"/>
      <c r="E5" s="757"/>
      <c r="F5" s="757"/>
      <c r="G5" s="757"/>
      <c r="H5" s="757"/>
    </row>
    <row r="6" spans="1:8" ht="23.25">
      <c r="A6" s="756" t="s">
        <v>303</v>
      </c>
      <c r="B6" s="757"/>
      <c r="C6" s="757"/>
      <c r="D6" s="757"/>
      <c r="E6" s="757"/>
      <c r="F6" s="757"/>
      <c r="G6" s="757"/>
      <c r="H6" s="757"/>
    </row>
    <row r="7" spans="1:8" ht="23.25">
      <c r="A7" s="756" t="s">
        <v>279</v>
      </c>
      <c r="B7" s="757"/>
      <c r="C7" s="757"/>
      <c r="D7" s="757"/>
      <c r="E7" s="757"/>
      <c r="F7" s="757"/>
      <c r="G7" s="757"/>
      <c r="H7" s="757"/>
    </row>
    <row r="8" spans="1:8" ht="48" customHeight="1" thickBot="1">
      <c r="A8" s="758" t="s">
        <v>587</v>
      </c>
      <c r="B8" s="758"/>
      <c r="C8" s="758"/>
      <c r="D8" s="758"/>
      <c r="E8" s="758"/>
      <c r="F8" s="758"/>
      <c r="G8" s="758"/>
      <c r="H8" s="758"/>
    </row>
    <row r="9" spans="1:8" ht="16.5" thickBot="1">
      <c r="A9" s="759" t="s">
        <v>282</v>
      </c>
      <c r="B9" s="760"/>
      <c r="C9" s="760"/>
      <c r="D9" s="760"/>
      <c r="E9" s="760"/>
      <c r="F9" s="760"/>
      <c r="G9" s="761" t="s">
        <v>283</v>
      </c>
      <c r="H9" s="763" t="s">
        <v>284</v>
      </c>
    </row>
    <row r="10" spans="1:8" ht="96" thickBot="1">
      <c r="A10" s="295" t="s">
        <v>285</v>
      </c>
      <c r="B10" s="296" t="s">
        <v>286</v>
      </c>
      <c r="C10" s="296" t="s">
        <v>287</v>
      </c>
      <c r="D10" s="296" t="s">
        <v>288</v>
      </c>
      <c r="E10" s="297" t="s">
        <v>289</v>
      </c>
      <c r="F10" s="298" t="s">
        <v>290</v>
      </c>
      <c r="G10" s="762"/>
      <c r="H10" s="764"/>
    </row>
    <row r="11" spans="1:8" ht="24" thickBot="1">
      <c r="A11" s="308">
        <v>5</v>
      </c>
      <c r="B11" s="309" t="s">
        <v>463</v>
      </c>
      <c r="C11" s="309" t="s">
        <v>291</v>
      </c>
      <c r="D11" s="309" t="s">
        <v>292</v>
      </c>
      <c r="E11" s="309" t="s">
        <v>362</v>
      </c>
      <c r="F11" s="310" t="s">
        <v>866</v>
      </c>
      <c r="G11" s="311" t="s">
        <v>588</v>
      </c>
      <c r="H11" s="312">
        <f>+'PROYECTOS 2018'!K105</f>
        <v>56400</v>
      </c>
    </row>
    <row r="12" spans="1:8" ht="23.25">
      <c r="A12" s="313">
        <v>5</v>
      </c>
      <c r="B12" s="314" t="s">
        <v>463</v>
      </c>
      <c r="C12" s="314" t="s">
        <v>291</v>
      </c>
      <c r="D12" s="314" t="s">
        <v>292</v>
      </c>
      <c r="E12" s="314" t="s">
        <v>362</v>
      </c>
      <c r="F12" s="315" t="s">
        <v>589</v>
      </c>
      <c r="G12" s="311" t="s">
        <v>588</v>
      </c>
      <c r="H12" s="312">
        <f>+'PROYECTOS 2018'!K106</f>
        <v>2584</v>
      </c>
    </row>
    <row r="13" spans="1:8" ht="23.25">
      <c r="A13" s="313"/>
      <c r="B13" s="314"/>
      <c r="C13" s="314"/>
      <c r="D13" s="314"/>
      <c r="E13" s="314"/>
      <c r="F13" s="315"/>
      <c r="G13" s="316" t="s">
        <v>867</v>
      </c>
      <c r="H13" s="317">
        <f>+'PROYECTOS 2018'!K107</f>
        <v>157200</v>
      </c>
    </row>
    <row r="14" spans="1:8" ht="23.25">
      <c r="A14" s="313"/>
      <c r="B14" s="314"/>
      <c r="C14" s="314"/>
      <c r="D14" s="314"/>
      <c r="E14" s="314"/>
      <c r="F14" s="315"/>
      <c r="G14" s="316"/>
      <c r="H14" s="317"/>
    </row>
    <row r="15" spans="1:8" ht="23.25">
      <c r="A15" s="318"/>
      <c r="B15" s="314"/>
      <c r="C15" s="314"/>
      <c r="D15" s="314"/>
      <c r="E15" s="314"/>
      <c r="F15" s="315"/>
      <c r="G15" s="319"/>
      <c r="H15" s="320"/>
    </row>
    <row r="16" spans="1:8" ht="26.25" thickBot="1">
      <c r="A16" s="299"/>
      <c r="B16" s="300"/>
      <c r="C16" s="300"/>
      <c r="D16" s="300"/>
      <c r="E16" s="300"/>
      <c r="F16" s="301"/>
      <c r="G16" s="321" t="s">
        <v>590</v>
      </c>
      <c r="H16" s="322">
        <f>SUM(H11:H15)</f>
        <v>216184</v>
      </c>
    </row>
    <row r="17" spans="1:8" ht="15.75">
      <c r="A17" s="237"/>
      <c r="B17" s="237"/>
      <c r="C17" s="302"/>
      <c r="D17" s="303"/>
      <c r="E17" s="303"/>
      <c r="F17" s="303"/>
      <c r="G17" s="108"/>
      <c r="H17" s="238"/>
    </row>
    <row r="18" spans="1:8" ht="18">
      <c r="A18" s="765" t="s">
        <v>557</v>
      </c>
      <c r="B18" s="765"/>
      <c r="C18" s="765"/>
      <c r="D18" s="765"/>
      <c r="E18" s="765"/>
      <c r="F18" s="765"/>
      <c r="G18" s="108"/>
      <c r="H18" s="238"/>
    </row>
    <row r="19" spans="1:8" ht="15.75">
      <c r="A19" s="688" t="s">
        <v>591</v>
      </c>
      <c r="B19" s="688"/>
      <c r="C19" s="688"/>
      <c r="D19" s="688"/>
      <c r="E19" s="688"/>
      <c r="F19" s="688"/>
      <c r="G19" s="688"/>
      <c r="H19" s="238"/>
    </row>
    <row r="20" spans="1:8" ht="15.75">
      <c r="A20" s="688" t="s">
        <v>592</v>
      </c>
      <c r="B20" s="688"/>
      <c r="C20" s="688"/>
      <c r="D20" s="688"/>
      <c r="E20" s="688"/>
      <c r="F20" s="688"/>
      <c r="G20" s="688"/>
      <c r="H20" s="238"/>
    </row>
    <row r="21" spans="1:8" ht="15.75">
      <c r="A21" s="237"/>
      <c r="B21" s="237"/>
      <c r="C21" s="302"/>
      <c r="D21" s="303"/>
      <c r="E21" s="303"/>
      <c r="F21" s="303"/>
      <c r="G21" s="108"/>
      <c r="H21" s="238"/>
    </row>
    <row r="22" spans="1:8" ht="18">
      <c r="A22" s="304" t="s">
        <v>593</v>
      </c>
      <c r="B22" s="241"/>
      <c r="C22" s="305"/>
      <c r="D22" s="233"/>
      <c r="E22" s="233"/>
      <c r="F22" s="233"/>
      <c r="G22" s="108"/>
      <c r="H22" s="238"/>
    </row>
    <row r="23" spans="1:8" ht="18">
      <c r="A23" s="304"/>
      <c r="B23" s="241"/>
      <c r="C23" s="305"/>
      <c r="D23" s="233"/>
      <c r="E23" s="233"/>
      <c r="F23" s="233"/>
      <c r="G23" s="108"/>
      <c r="H23" s="238"/>
    </row>
    <row r="24" spans="1:8" ht="15.75">
      <c r="A24" s="242" t="s">
        <v>594</v>
      </c>
      <c r="B24" s="243"/>
      <c r="C24" s="305"/>
      <c r="D24" s="233"/>
      <c r="E24" s="233"/>
      <c r="F24" s="233"/>
      <c r="G24" s="108"/>
      <c r="H24" s="238"/>
    </row>
    <row r="25" spans="1:8" ht="15.75">
      <c r="A25" s="242" t="s">
        <v>595</v>
      </c>
      <c r="B25" s="306"/>
      <c r="C25" s="305"/>
      <c r="D25" s="233"/>
      <c r="E25" s="233"/>
      <c r="F25" s="233"/>
      <c r="G25" s="108"/>
      <c r="H25" s="238"/>
    </row>
    <row r="26" spans="1:8" ht="15.75">
      <c r="A26" s="242" t="s">
        <v>596</v>
      </c>
      <c r="B26" s="306"/>
      <c r="C26" s="305"/>
      <c r="D26" s="233"/>
      <c r="E26" s="233"/>
      <c r="F26" s="233"/>
      <c r="G26" s="108"/>
      <c r="H26" s="238"/>
    </row>
    <row r="27" spans="1:8" ht="15.75">
      <c r="A27" s="242" t="s">
        <v>597</v>
      </c>
      <c r="B27" s="306"/>
      <c r="C27" s="305"/>
      <c r="D27" s="233"/>
      <c r="E27" s="233"/>
      <c r="F27" s="233"/>
      <c r="G27" s="108"/>
      <c r="H27" s="238"/>
    </row>
    <row r="28" spans="1:8" ht="15.75">
      <c r="A28" s="242" t="s">
        <v>598</v>
      </c>
      <c r="B28" s="306"/>
      <c r="C28" s="305"/>
      <c r="D28" s="233"/>
      <c r="E28" s="233"/>
      <c r="F28" s="233"/>
      <c r="G28" s="108"/>
      <c r="H28" s="238"/>
    </row>
    <row r="29" spans="1:8" ht="15.75">
      <c r="A29" s="242" t="s">
        <v>599</v>
      </c>
      <c r="B29" s="306"/>
      <c r="C29" s="305"/>
      <c r="D29" s="233"/>
      <c r="E29" s="233"/>
      <c r="F29" s="233"/>
      <c r="G29" s="108"/>
      <c r="H29" s="238"/>
    </row>
    <row r="30" spans="1:8" ht="15.75">
      <c r="A30" s="242" t="s">
        <v>600</v>
      </c>
      <c r="B30" s="306"/>
      <c r="C30" s="305"/>
      <c r="D30" s="233"/>
      <c r="E30" s="233"/>
      <c r="F30" s="233"/>
      <c r="G30" s="108"/>
      <c r="H30" s="238"/>
    </row>
    <row r="31" spans="1:8" ht="15.75">
      <c r="A31" s="244" t="s">
        <v>601</v>
      </c>
      <c r="B31" s="306"/>
      <c r="C31" s="305"/>
      <c r="D31" s="233"/>
      <c r="E31" s="233"/>
      <c r="F31" s="233"/>
      <c r="G31" s="108"/>
      <c r="H31" s="238"/>
    </row>
    <row r="32" spans="1:8" ht="15.75">
      <c r="A32" s="244" t="s">
        <v>602</v>
      </c>
      <c r="B32" s="306"/>
      <c r="C32" s="305"/>
      <c r="D32" s="233"/>
      <c r="E32" s="233"/>
      <c r="F32" s="233"/>
      <c r="G32" s="108"/>
      <c r="H32" s="238"/>
    </row>
    <row r="33" spans="1:8" ht="15.75">
      <c r="A33" s="245"/>
      <c r="B33" s="306"/>
      <c r="C33" s="305"/>
      <c r="D33" s="233"/>
      <c r="E33" s="233"/>
      <c r="F33" s="233"/>
      <c r="G33" s="108"/>
      <c r="H33" s="238"/>
    </row>
    <row r="34" spans="1:8" ht="15.75">
      <c r="A34" s="306"/>
      <c r="B34" s="306"/>
      <c r="C34" s="305"/>
      <c r="D34" s="233"/>
      <c r="E34" s="233"/>
      <c r="F34" s="233"/>
      <c r="G34" s="108"/>
      <c r="H34" s="238"/>
    </row>
    <row r="35" spans="1:8" ht="15.75">
      <c r="A35" s="109"/>
      <c r="B35" s="109"/>
      <c r="C35" s="307"/>
      <c r="D35" s="246"/>
      <c r="E35" s="246"/>
      <c r="F35" s="246"/>
      <c r="G35" s="108"/>
      <c r="H35" s="238"/>
    </row>
    <row r="36" spans="1:8" ht="15.75">
      <c r="A36" s="109"/>
      <c r="B36" s="109"/>
      <c r="C36" s="307"/>
      <c r="D36" s="246"/>
      <c r="E36" s="246"/>
      <c r="F36" s="246"/>
      <c r="G36" s="108"/>
      <c r="H36" s="238"/>
    </row>
    <row r="37" spans="1:8" ht="15.75">
      <c r="A37" s="109"/>
      <c r="B37" s="109"/>
      <c r="C37" s="307"/>
      <c r="D37" s="246"/>
      <c r="E37" s="246"/>
      <c r="F37" s="246"/>
      <c r="G37" s="108"/>
      <c r="H37" s="238"/>
    </row>
    <row r="38" spans="1:8" ht="15.75">
      <c r="A38" s="109"/>
      <c r="B38" s="109"/>
      <c r="C38" s="307"/>
      <c r="D38" s="246"/>
      <c r="E38" s="246"/>
      <c r="F38" s="246"/>
      <c r="G38" s="108"/>
      <c r="H38" s="238"/>
    </row>
    <row r="39" spans="1:8" ht="15.75">
      <c r="A39" s="109"/>
      <c r="B39" s="109"/>
      <c r="C39" s="307"/>
      <c r="D39" s="246"/>
      <c r="E39" s="246"/>
      <c r="F39" s="246"/>
      <c r="G39" s="108"/>
      <c r="H39" s="238"/>
    </row>
  </sheetData>
  <mergeCells count="12">
    <mergeCell ref="A20:G20"/>
    <mergeCell ref="A3:H3"/>
    <mergeCell ref="A4:H4"/>
    <mergeCell ref="A5:H5"/>
    <mergeCell ref="A6:H6"/>
    <mergeCell ref="A7:H7"/>
    <mergeCell ref="A8:H8"/>
    <mergeCell ref="A9:F9"/>
    <mergeCell ref="G9:G10"/>
    <mergeCell ref="H9:H10"/>
    <mergeCell ref="A18:F18"/>
    <mergeCell ref="A19:G19"/>
  </mergeCells>
  <pageMargins left="0.51181102362204722" right="0.31496062992125984" top="0.74803149606299213" bottom="0.35433070866141736" header="0.31496062992125984" footer="0.31496062992125984"/>
  <pageSetup scale="78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5"/>
  <sheetViews>
    <sheetView tabSelected="1" topLeftCell="A129" workbookViewId="0">
      <selection activeCell="E140" sqref="E140"/>
    </sheetView>
  </sheetViews>
  <sheetFormatPr baseColWidth="10" defaultRowHeight="15"/>
  <cols>
    <col min="2" max="2" width="64.85546875" customWidth="1"/>
    <col min="3" max="3" width="19.140625" customWidth="1"/>
    <col min="4" max="4" width="23.28515625" customWidth="1"/>
    <col min="5" max="5" width="22.28515625" customWidth="1"/>
    <col min="6" max="6" width="25.5703125" customWidth="1"/>
    <col min="7" max="7" width="31.85546875" customWidth="1"/>
    <col min="8" max="8" width="33.42578125" customWidth="1"/>
    <col min="11" max="11" width="25.28515625" customWidth="1"/>
  </cols>
  <sheetData>
    <row r="1" spans="1:8" ht="46.5">
      <c r="A1" s="768" t="s">
        <v>771</v>
      </c>
      <c r="B1" s="769"/>
      <c r="C1" s="769"/>
      <c r="D1" s="769"/>
      <c r="E1" s="769"/>
      <c r="F1" s="769"/>
      <c r="G1" s="630"/>
      <c r="H1" s="631"/>
    </row>
    <row r="2" spans="1:8" ht="46.5">
      <c r="A2" s="768" t="s">
        <v>276</v>
      </c>
      <c r="B2" s="769"/>
      <c r="C2" s="769"/>
      <c r="D2" s="769"/>
      <c r="E2" s="769"/>
      <c r="F2" s="769"/>
      <c r="G2" s="630"/>
      <c r="H2" s="631"/>
    </row>
    <row r="3" spans="1:8" ht="46.5">
      <c r="A3" s="766" t="s">
        <v>603</v>
      </c>
      <c r="B3" s="766"/>
      <c r="C3" s="766"/>
      <c r="D3" s="766"/>
      <c r="E3" s="324"/>
      <c r="F3" s="542" t="s">
        <v>772</v>
      </c>
      <c r="G3" s="74" t="s">
        <v>773</v>
      </c>
      <c r="H3" s="74" t="s">
        <v>774</v>
      </c>
    </row>
    <row r="4" spans="1:8" ht="108.75" customHeight="1">
      <c r="A4" s="541" t="s">
        <v>59</v>
      </c>
      <c r="B4" s="541" t="s">
        <v>604</v>
      </c>
      <c r="C4" s="325" t="s">
        <v>605</v>
      </c>
      <c r="D4" s="325" t="s">
        <v>606</v>
      </c>
      <c r="E4" s="326"/>
      <c r="F4" s="543"/>
      <c r="G4" s="580"/>
      <c r="H4" s="361"/>
    </row>
    <row r="5" spans="1:8" ht="23.25">
      <c r="A5" s="327">
        <v>61501</v>
      </c>
      <c r="B5" s="328" t="s">
        <v>607</v>
      </c>
      <c r="C5" s="329"/>
      <c r="D5" s="329">
        <v>32690.15</v>
      </c>
      <c r="E5" s="330"/>
      <c r="F5" s="543"/>
      <c r="G5" s="580"/>
      <c r="H5" s="361"/>
    </row>
    <row r="6" spans="1:8" ht="23.25">
      <c r="A6" s="327">
        <v>61502</v>
      </c>
      <c r="B6" s="328" t="s">
        <v>608</v>
      </c>
      <c r="C6" s="329"/>
      <c r="D6" s="329">
        <v>15000</v>
      </c>
      <c r="E6" s="330"/>
      <c r="F6" s="543"/>
      <c r="G6" s="580"/>
      <c r="H6" s="361"/>
    </row>
    <row r="7" spans="1:8" ht="23.25">
      <c r="A7" s="327">
        <v>61503</v>
      </c>
      <c r="B7" s="328" t="s">
        <v>609</v>
      </c>
      <c r="C7" s="329"/>
      <c r="D7" s="329">
        <v>7000</v>
      </c>
      <c r="E7" s="330"/>
      <c r="F7" s="543"/>
      <c r="G7" s="580"/>
      <c r="H7" s="361"/>
    </row>
    <row r="8" spans="1:8" ht="23.25">
      <c r="A8" s="327">
        <v>61599</v>
      </c>
      <c r="B8" s="328" t="s">
        <v>610</v>
      </c>
      <c r="C8" s="331"/>
      <c r="D8" s="329">
        <v>6000</v>
      </c>
      <c r="E8" s="544"/>
      <c r="F8" s="543"/>
      <c r="G8" s="580"/>
      <c r="H8" s="574"/>
    </row>
    <row r="9" spans="1:8" ht="23.25">
      <c r="A9" s="332" t="s">
        <v>611</v>
      </c>
      <c r="B9" s="333"/>
      <c r="C9" s="333"/>
      <c r="D9" s="334">
        <f>SUM(D5:D8)</f>
        <v>60690.15</v>
      </c>
      <c r="E9" s="335"/>
      <c r="F9" s="545"/>
      <c r="G9" s="580"/>
      <c r="H9" s="361"/>
    </row>
    <row r="10" spans="1:8" ht="23.25">
      <c r="A10" s="767" t="s">
        <v>612</v>
      </c>
      <c r="B10" s="767"/>
      <c r="C10" s="767"/>
      <c r="D10" s="767"/>
      <c r="E10" s="767"/>
      <c r="F10" s="767"/>
      <c r="G10" s="580"/>
      <c r="H10" s="361"/>
    </row>
    <row r="11" spans="1:8" ht="23.25">
      <c r="A11" s="766" t="s">
        <v>613</v>
      </c>
      <c r="B11" s="766"/>
      <c r="C11" s="766"/>
      <c r="D11" s="766"/>
      <c r="E11" s="766"/>
      <c r="F11" s="766"/>
      <c r="G11" s="580"/>
      <c r="H11" s="361"/>
    </row>
    <row r="12" spans="1:8" ht="46.5">
      <c r="A12" s="323"/>
      <c r="B12" s="540" t="s">
        <v>604</v>
      </c>
      <c r="C12" s="326"/>
      <c r="D12" s="336"/>
      <c r="E12" s="326"/>
      <c r="F12" s="579" t="s">
        <v>775</v>
      </c>
      <c r="G12" s="580"/>
      <c r="H12" s="575"/>
    </row>
    <row r="13" spans="1:8" ht="30.75" customHeight="1">
      <c r="A13" s="337"/>
      <c r="B13" s="372" t="s">
        <v>776</v>
      </c>
      <c r="C13" s="326"/>
      <c r="D13" s="323"/>
      <c r="E13" s="326"/>
      <c r="F13" s="326">
        <v>14000</v>
      </c>
      <c r="G13" s="580"/>
      <c r="H13" s="574"/>
    </row>
    <row r="14" spans="1:8" ht="50.25" customHeight="1">
      <c r="A14" s="337">
        <v>61601</v>
      </c>
      <c r="B14" s="338" t="s">
        <v>777</v>
      </c>
      <c r="C14" s="326"/>
      <c r="D14" s="323"/>
      <c r="E14" s="326">
        <v>2500</v>
      </c>
      <c r="F14" s="326"/>
      <c r="G14" s="580"/>
      <c r="H14" s="574"/>
    </row>
    <row r="15" spans="1:8" ht="39.75" customHeight="1">
      <c r="A15" s="337">
        <v>61601</v>
      </c>
      <c r="B15" s="338" t="s">
        <v>778</v>
      </c>
      <c r="C15" s="326"/>
      <c r="D15" s="323"/>
      <c r="E15" s="326">
        <v>2500</v>
      </c>
      <c r="F15" s="326"/>
      <c r="G15" s="580"/>
      <c r="H15" s="574"/>
    </row>
    <row r="16" spans="1:8" ht="49.5" customHeight="1">
      <c r="A16" s="337">
        <v>61603</v>
      </c>
      <c r="B16" s="338" t="s">
        <v>779</v>
      </c>
      <c r="C16" s="326"/>
      <c r="D16" s="323"/>
      <c r="E16" s="326">
        <v>3000</v>
      </c>
      <c r="F16" s="326"/>
      <c r="G16" s="580"/>
      <c r="H16" s="574"/>
    </row>
    <row r="17" spans="1:8" ht="42" customHeight="1">
      <c r="A17" s="337">
        <v>61601</v>
      </c>
      <c r="B17" s="338" t="s">
        <v>780</v>
      </c>
      <c r="C17" s="326"/>
      <c r="D17" s="323"/>
      <c r="E17" s="326">
        <v>2000</v>
      </c>
      <c r="F17" s="326"/>
      <c r="G17" s="580"/>
      <c r="H17" s="574"/>
    </row>
    <row r="18" spans="1:8" ht="50.25" customHeight="1">
      <c r="A18" s="337">
        <v>61601</v>
      </c>
      <c r="B18" s="338" t="s">
        <v>781</v>
      </c>
      <c r="C18" s="326"/>
      <c r="D18" s="323"/>
      <c r="E18" s="326">
        <v>2000</v>
      </c>
      <c r="F18" s="326"/>
      <c r="G18" s="580"/>
      <c r="H18" s="574"/>
    </row>
    <row r="19" spans="1:8" ht="49.5" customHeight="1">
      <c r="A19" s="337">
        <v>61601</v>
      </c>
      <c r="B19" s="338" t="s">
        <v>782</v>
      </c>
      <c r="C19" s="326"/>
      <c r="D19" s="323"/>
      <c r="E19" s="326">
        <v>2000</v>
      </c>
      <c r="F19" s="326"/>
      <c r="G19" s="581"/>
      <c r="H19" s="574"/>
    </row>
    <row r="20" spans="1:8" ht="24.75" customHeight="1">
      <c r="A20" s="337"/>
      <c r="B20" s="372" t="s">
        <v>783</v>
      </c>
      <c r="C20" s="326"/>
      <c r="D20" s="323"/>
      <c r="E20" s="326"/>
      <c r="F20" s="326">
        <v>17000</v>
      </c>
      <c r="G20" s="580"/>
      <c r="H20" s="361"/>
    </row>
    <row r="21" spans="1:8" ht="48.75" customHeight="1">
      <c r="A21" s="337">
        <v>61604</v>
      </c>
      <c r="B21" s="338" t="s">
        <v>784</v>
      </c>
      <c r="C21" s="326"/>
      <c r="D21" s="547">
        <v>7000</v>
      </c>
      <c r="E21" s="326"/>
      <c r="F21" s="326"/>
      <c r="G21" s="581"/>
      <c r="H21" s="361"/>
    </row>
    <row r="22" spans="1:8" ht="50.25" customHeight="1">
      <c r="A22" s="337">
        <v>61603</v>
      </c>
      <c r="B22" s="338" t="s">
        <v>958</v>
      </c>
      <c r="C22" s="326"/>
      <c r="D22" s="547">
        <v>5000</v>
      </c>
      <c r="E22" s="326"/>
      <c r="F22" s="326"/>
      <c r="G22" s="581" t="s">
        <v>959</v>
      </c>
      <c r="H22" s="576" t="s">
        <v>960</v>
      </c>
    </row>
    <row r="23" spans="1:8" ht="45" customHeight="1">
      <c r="A23" s="337">
        <v>61603</v>
      </c>
      <c r="B23" s="338" t="s">
        <v>785</v>
      </c>
      <c r="C23" s="326"/>
      <c r="D23" s="547">
        <v>1000</v>
      </c>
      <c r="E23" s="326"/>
      <c r="F23" s="326"/>
      <c r="G23" s="581"/>
      <c r="H23" s="361"/>
    </row>
    <row r="24" spans="1:8" ht="52.5" customHeight="1">
      <c r="A24" s="337">
        <v>61603</v>
      </c>
      <c r="B24" s="379" t="s">
        <v>786</v>
      </c>
      <c r="C24" s="326"/>
      <c r="D24" s="547">
        <v>2000</v>
      </c>
      <c r="E24" s="326"/>
      <c r="F24" s="326"/>
      <c r="G24" s="581"/>
      <c r="H24" s="361"/>
    </row>
    <row r="25" spans="1:8" ht="40.5" customHeight="1">
      <c r="A25" s="337">
        <v>61601</v>
      </c>
      <c r="B25" s="338" t="s">
        <v>787</v>
      </c>
      <c r="C25" s="326"/>
      <c r="D25" s="547">
        <v>2000</v>
      </c>
      <c r="E25" s="326"/>
      <c r="F25" s="326"/>
      <c r="G25" s="581"/>
      <c r="H25" s="361"/>
    </row>
    <row r="26" spans="1:8" ht="27.75" customHeight="1">
      <c r="A26" s="337"/>
      <c r="B26" s="372" t="s">
        <v>788</v>
      </c>
      <c r="C26" s="326"/>
      <c r="D26" s="323"/>
      <c r="E26" s="326"/>
      <c r="F26" s="548">
        <v>17000</v>
      </c>
      <c r="G26" s="580"/>
      <c r="H26" s="361"/>
    </row>
    <row r="27" spans="1:8" ht="45" customHeight="1">
      <c r="A27" s="337">
        <v>61603</v>
      </c>
      <c r="B27" s="359" t="s">
        <v>789</v>
      </c>
      <c r="C27" s="339"/>
      <c r="D27" s="337"/>
      <c r="E27" s="339">
        <v>3000</v>
      </c>
      <c r="F27" s="548"/>
      <c r="G27" s="581"/>
      <c r="H27" s="361"/>
    </row>
    <row r="28" spans="1:8" ht="45" customHeight="1">
      <c r="A28" s="549">
        <v>61603</v>
      </c>
      <c r="B28" s="550" t="s">
        <v>790</v>
      </c>
      <c r="C28" s="551"/>
      <c r="D28" s="549"/>
      <c r="E28" s="551">
        <v>3000</v>
      </c>
      <c r="F28" s="548"/>
      <c r="G28" s="580"/>
      <c r="H28" s="577" t="s">
        <v>791</v>
      </c>
    </row>
    <row r="29" spans="1:8" ht="72" customHeight="1">
      <c r="A29" s="337">
        <v>61604</v>
      </c>
      <c r="B29" s="358" t="s">
        <v>792</v>
      </c>
      <c r="C29" s="326"/>
      <c r="D29" s="323"/>
      <c r="E29" s="326">
        <v>3000</v>
      </c>
      <c r="F29" s="548"/>
      <c r="G29" s="581"/>
      <c r="H29" s="361"/>
    </row>
    <row r="30" spans="1:8" ht="40.5" customHeight="1">
      <c r="A30" s="337">
        <v>61604</v>
      </c>
      <c r="B30" s="358" t="s">
        <v>793</v>
      </c>
      <c r="C30" s="326"/>
      <c r="D30" s="323"/>
      <c r="E30" s="326">
        <v>2000</v>
      </c>
      <c r="F30" s="548"/>
      <c r="G30" s="581"/>
      <c r="H30" s="361"/>
    </row>
    <row r="31" spans="1:8" ht="67.5" customHeight="1">
      <c r="A31" s="337">
        <v>61604</v>
      </c>
      <c r="B31" s="358" t="s">
        <v>794</v>
      </c>
      <c r="C31" s="326"/>
      <c r="D31" s="323"/>
      <c r="E31" s="326">
        <v>2000</v>
      </c>
      <c r="F31" s="548"/>
      <c r="G31" s="581"/>
      <c r="H31" s="361"/>
    </row>
    <row r="32" spans="1:8" ht="67.5" customHeight="1">
      <c r="A32" s="337">
        <v>61603</v>
      </c>
      <c r="B32" s="358" t="s">
        <v>795</v>
      </c>
      <c r="C32" s="326"/>
      <c r="D32" s="323"/>
      <c r="E32" s="326">
        <v>2000</v>
      </c>
      <c r="F32" s="548"/>
      <c r="G32" s="581"/>
      <c r="H32" s="361"/>
    </row>
    <row r="33" spans="1:8" ht="27" customHeight="1">
      <c r="A33" s="337"/>
      <c r="B33" s="372" t="s">
        <v>796</v>
      </c>
      <c r="C33" s="326"/>
      <c r="D33" s="323"/>
      <c r="E33" s="326"/>
      <c r="F33" s="326">
        <v>17000</v>
      </c>
      <c r="G33" s="580"/>
      <c r="H33" s="361"/>
    </row>
    <row r="34" spans="1:8" ht="51.75" customHeight="1">
      <c r="A34" s="337">
        <v>61601</v>
      </c>
      <c r="B34" s="338" t="s">
        <v>797</v>
      </c>
      <c r="C34" s="326"/>
      <c r="D34" s="323"/>
      <c r="E34" s="326">
        <v>5000</v>
      </c>
      <c r="F34" s="326"/>
      <c r="G34" s="581"/>
      <c r="H34" s="361"/>
    </row>
    <row r="35" spans="1:8" ht="43.5" customHeight="1">
      <c r="A35" s="337">
        <v>61601</v>
      </c>
      <c r="B35" s="338" t="s">
        <v>798</v>
      </c>
      <c r="C35" s="326"/>
      <c r="D35" s="323"/>
      <c r="E35" s="326">
        <v>5000</v>
      </c>
      <c r="F35" s="326"/>
      <c r="G35" s="581"/>
      <c r="H35" s="361"/>
    </row>
    <row r="36" spans="1:8" ht="63.75" customHeight="1">
      <c r="A36" s="337">
        <v>61604</v>
      </c>
      <c r="B36" s="338" t="s">
        <v>799</v>
      </c>
      <c r="C36" s="326"/>
      <c r="D36" s="323"/>
      <c r="E36" s="326">
        <v>2000</v>
      </c>
      <c r="F36" s="326"/>
      <c r="G36" s="581"/>
      <c r="H36" s="361"/>
    </row>
    <row r="37" spans="1:8" ht="44.25" customHeight="1">
      <c r="A37" s="337">
        <v>61601</v>
      </c>
      <c r="B37" s="338" t="s">
        <v>800</v>
      </c>
      <c r="C37" s="326"/>
      <c r="D37" s="323"/>
      <c r="E37" s="326">
        <v>5000</v>
      </c>
      <c r="F37" s="326"/>
      <c r="G37" s="581"/>
      <c r="H37" s="361"/>
    </row>
    <row r="38" spans="1:8" ht="28.5" customHeight="1">
      <c r="A38" s="337"/>
      <c r="B38" s="372" t="s">
        <v>801</v>
      </c>
      <c r="C38" s="326"/>
      <c r="D38" s="323"/>
      <c r="E38" s="326"/>
      <c r="F38" s="326">
        <v>17000</v>
      </c>
      <c r="G38" s="580"/>
      <c r="H38" s="361"/>
    </row>
    <row r="39" spans="1:8" ht="48" customHeight="1">
      <c r="A39" s="337">
        <v>61603</v>
      </c>
      <c r="B39" s="338" t="s">
        <v>802</v>
      </c>
      <c r="C39" s="326"/>
      <c r="D39" s="547">
        <v>5000</v>
      </c>
      <c r="E39" s="326"/>
      <c r="F39" s="326"/>
      <c r="G39" s="581"/>
      <c r="H39" s="361"/>
    </row>
    <row r="40" spans="1:8" ht="45.75" customHeight="1">
      <c r="A40" s="337">
        <v>61601</v>
      </c>
      <c r="B40" s="338" t="s">
        <v>803</v>
      </c>
      <c r="C40" s="326"/>
      <c r="D40" s="547">
        <v>5000</v>
      </c>
      <c r="E40" s="326"/>
      <c r="F40" s="326"/>
      <c r="G40" s="581"/>
      <c r="H40" s="361"/>
    </row>
    <row r="41" spans="1:8" ht="40.5" customHeight="1">
      <c r="A41" s="337">
        <v>61606</v>
      </c>
      <c r="B41" s="338" t="s">
        <v>804</v>
      </c>
      <c r="C41" s="326"/>
      <c r="D41" s="547">
        <v>5000</v>
      </c>
      <c r="E41" s="326"/>
      <c r="F41" s="326"/>
      <c r="G41" s="581"/>
      <c r="H41" s="361"/>
    </row>
    <row r="42" spans="1:8" ht="52.5" customHeight="1">
      <c r="A42" s="337">
        <v>61603</v>
      </c>
      <c r="B42" s="379" t="s">
        <v>805</v>
      </c>
      <c r="C42" s="326"/>
      <c r="D42" s="547">
        <v>2000</v>
      </c>
      <c r="E42" s="326"/>
      <c r="F42" s="326"/>
      <c r="G42" s="581"/>
      <c r="H42" s="361"/>
    </row>
    <row r="43" spans="1:8" ht="23.25" customHeight="1">
      <c r="A43" s="337"/>
      <c r="B43" s="571" t="s">
        <v>806</v>
      </c>
      <c r="C43" s="339"/>
      <c r="D43" s="337"/>
      <c r="E43" s="339"/>
      <c r="F43" s="339">
        <v>17000</v>
      </c>
      <c r="G43" s="580"/>
      <c r="H43" s="361"/>
    </row>
    <row r="44" spans="1:8" ht="55.5" customHeight="1">
      <c r="A44" s="337">
        <v>61606</v>
      </c>
      <c r="B44" s="379" t="s">
        <v>807</v>
      </c>
      <c r="C44" s="339"/>
      <c r="D44" s="337"/>
      <c r="E44" s="339">
        <v>2500</v>
      </c>
      <c r="F44" s="339"/>
      <c r="G44" s="582" t="s">
        <v>913</v>
      </c>
      <c r="H44" s="576" t="s">
        <v>914</v>
      </c>
    </row>
    <row r="45" spans="1:8" ht="30.75" customHeight="1">
      <c r="A45" s="337">
        <v>61601</v>
      </c>
      <c r="B45" s="379" t="s">
        <v>808</v>
      </c>
      <c r="C45" s="339"/>
      <c r="D45" s="337"/>
      <c r="E45" s="339">
        <v>5000</v>
      </c>
      <c r="F45" s="339"/>
      <c r="G45" s="582"/>
      <c r="H45" s="361"/>
    </row>
    <row r="46" spans="1:8" ht="32.25" customHeight="1">
      <c r="A46" s="337">
        <v>61601</v>
      </c>
      <c r="B46" s="552" t="s">
        <v>809</v>
      </c>
      <c r="C46" s="339"/>
      <c r="D46" s="337"/>
      <c r="E46" s="339">
        <v>5000</v>
      </c>
      <c r="F46" s="339"/>
      <c r="G46" s="582"/>
      <c r="H46" s="361"/>
    </row>
    <row r="47" spans="1:8" ht="68.25" customHeight="1">
      <c r="A47" s="337">
        <v>61601</v>
      </c>
      <c r="B47" s="379" t="s">
        <v>810</v>
      </c>
      <c r="C47" s="339"/>
      <c r="D47" s="337"/>
      <c r="E47" s="339">
        <v>2000</v>
      </c>
      <c r="F47" s="339"/>
      <c r="G47" s="580"/>
      <c r="H47" s="361"/>
    </row>
    <row r="48" spans="1:8" ht="51" customHeight="1">
      <c r="A48" s="337">
        <v>61604</v>
      </c>
      <c r="B48" s="379" t="s">
        <v>917</v>
      </c>
      <c r="C48" s="339"/>
      <c r="D48" s="337"/>
      <c r="E48" s="339">
        <v>2500</v>
      </c>
      <c r="F48" s="339"/>
      <c r="G48" s="580" t="s">
        <v>915</v>
      </c>
      <c r="H48" s="576" t="s">
        <v>916</v>
      </c>
    </row>
    <row r="49" spans="1:8" ht="27.75" customHeight="1">
      <c r="A49" s="337"/>
      <c r="B49" s="372" t="s">
        <v>811</v>
      </c>
      <c r="C49" s="331"/>
      <c r="D49" s="341"/>
      <c r="E49" s="326"/>
      <c r="F49" s="326">
        <v>10000</v>
      </c>
      <c r="G49" s="580"/>
      <c r="H49" s="361"/>
    </row>
    <row r="50" spans="1:8" ht="47.25" customHeight="1">
      <c r="A50" s="337">
        <v>61601</v>
      </c>
      <c r="B50" s="358" t="s">
        <v>812</v>
      </c>
      <c r="C50" s="331"/>
      <c r="D50" s="341">
        <v>4000</v>
      </c>
      <c r="E50" s="326"/>
      <c r="F50" s="326"/>
      <c r="G50" s="581"/>
      <c r="H50" s="361"/>
    </row>
    <row r="51" spans="1:8" ht="54" customHeight="1">
      <c r="A51" s="337">
        <v>61601</v>
      </c>
      <c r="B51" s="358" t="s">
        <v>813</v>
      </c>
      <c r="C51" s="331"/>
      <c r="D51" s="341">
        <v>3000</v>
      </c>
      <c r="E51" s="326"/>
      <c r="F51" s="326"/>
      <c r="G51" s="581"/>
      <c r="H51" s="361"/>
    </row>
    <row r="52" spans="1:8" ht="57" customHeight="1">
      <c r="A52" s="549">
        <v>61603</v>
      </c>
      <c r="B52" s="553" t="s">
        <v>814</v>
      </c>
      <c r="C52" s="554"/>
      <c r="D52" s="555">
        <v>3000</v>
      </c>
      <c r="E52" s="326"/>
      <c r="F52" s="326"/>
      <c r="G52" s="581"/>
      <c r="H52" s="361"/>
    </row>
    <row r="53" spans="1:8" ht="30" customHeight="1">
      <c r="A53" s="337"/>
      <c r="B53" s="571" t="s">
        <v>815</v>
      </c>
      <c r="C53" s="343"/>
      <c r="D53" s="352"/>
      <c r="E53" s="339"/>
      <c r="F53" s="339">
        <v>12000</v>
      </c>
      <c r="G53" s="583"/>
      <c r="H53" s="361"/>
    </row>
    <row r="54" spans="1:8" ht="46.5" customHeight="1">
      <c r="A54" s="337">
        <v>61601</v>
      </c>
      <c r="B54" s="359" t="s">
        <v>868</v>
      </c>
      <c r="C54" s="343"/>
      <c r="D54" s="352"/>
      <c r="E54" s="572" t="s">
        <v>816</v>
      </c>
      <c r="F54" s="339"/>
      <c r="G54" s="583"/>
      <c r="H54" s="361"/>
    </row>
    <row r="55" spans="1:8" ht="69.75" customHeight="1">
      <c r="A55" s="337"/>
      <c r="B55" s="359" t="s">
        <v>943</v>
      </c>
      <c r="C55" s="343"/>
      <c r="D55" s="352"/>
      <c r="E55" s="572">
        <v>4000</v>
      </c>
      <c r="F55" s="339"/>
      <c r="G55" s="583"/>
      <c r="H55" s="361"/>
    </row>
    <row r="56" spans="1:8" ht="78" customHeight="1">
      <c r="A56" s="337">
        <v>61603</v>
      </c>
      <c r="B56" s="359" t="s">
        <v>871</v>
      </c>
      <c r="C56" s="343"/>
      <c r="D56" s="352"/>
      <c r="E56" s="573">
        <v>4000</v>
      </c>
      <c r="F56" s="339"/>
      <c r="G56" s="582" t="s">
        <v>872</v>
      </c>
      <c r="H56" s="576" t="s">
        <v>883</v>
      </c>
    </row>
    <row r="57" spans="1:8" ht="63.75" customHeight="1">
      <c r="A57" s="323">
        <v>61601</v>
      </c>
      <c r="B57" s="338" t="s">
        <v>817</v>
      </c>
      <c r="C57" s="326"/>
      <c r="D57" s="341"/>
      <c r="E57" s="326"/>
      <c r="F57" s="543">
        <v>125000</v>
      </c>
      <c r="G57" s="580" t="s">
        <v>873</v>
      </c>
      <c r="H57" s="586" t="s">
        <v>884</v>
      </c>
    </row>
    <row r="58" spans="1:8" ht="24.75" customHeight="1">
      <c r="A58" s="323">
        <v>61601</v>
      </c>
      <c r="B58" s="338" t="s">
        <v>818</v>
      </c>
      <c r="C58" s="326"/>
      <c r="D58" s="341"/>
      <c r="E58" s="326"/>
      <c r="F58" s="543">
        <v>23000</v>
      </c>
      <c r="G58" s="580"/>
      <c r="H58" s="363"/>
    </row>
    <row r="59" spans="1:8" ht="23.25">
      <c r="A59" s="323"/>
      <c r="B59" s="766" t="s">
        <v>819</v>
      </c>
      <c r="C59" s="766"/>
      <c r="D59" s="766"/>
      <c r="E59" s="766"/>
      <c r="F59" s="766"/>
      <c r="G59" s="580"/>
      <c r="H59" s="361"/>
    </row>
    <row r="60" spans="1:8" ht="54.75" customHeight="1">
      <c r="A60" s="323">
        <v>61602</v>
      </c>
      <c r="B60" s="338" t="s">
        <v>820</v>
      </c>
      <c r="C60" s="326"/>
      <c r="D60" s="341"/>
      <c r="E60" s="326"/>
      <c r="F60" s="543">
        <v>21000</v>
      </c>
      <c r="G60" s="580" t="s">
        <v>906</v>
      </c>
      <c r="H60" s="576" t="s">
        <v>907</v>
      </c>
    </row>
    <row r="61" spans="1:8" ht="51.75" customHeight="1">
      <c r="A61" s="323">
        <v>61602</v>
      </c>
      <c r="B61" s="338" t="s">
        <v>821</v>
      </c>
      <c r="C61" s="326"/>
      <c r="D61" s="341"/>
      <c r="E61" s="326"/>
      <c r="F61" s="543">
        <v>10000</v>
      </c>
      <c r="G61" s="581"/>
      <c r="H61" s="361"/>
    </row>
    <row r="62" spans="1:8" ht="77.25" customHeight="1">
      <c r="A62" s="323">
        <v>61602</v>
      </c>
      <c r="B62" s="342" t="s">
        <v>822</v>
      </c>
      <c r="C62" s="326"/>
      <c r="D62" s="341"/>
      <c r="E62" s="326"/>
      <c r="F62" s="543">
        <v>38000</v>
      </c>
      <c r="G62" s="580" t="s">
        <v>874</v>
      </c>
      <c r="H62" s="576" t="s">
        <v>885</v>
      </c>
    </row>
    <row r="63" spans="1:8" ht="48" customHeight="1">
      <c r="A63" s="323">
        <v>61602</v>
      </c>
      <c r="B63" s="338" t="s">
        <v>823</v>
      </c>
      <c r="C63" s="326"/>
      <c r="D63" s="341"/>
      <c r="E63" s="326"/>
      <c r="F63" s="543">
        <v>2000</v>
      </c>
      <c r="G63" s="580" t="s">
        <v>870</v>
      </c>
      <c r="H63" s="576" t="s">
        <v>886</v>
      </c>
    </row>
    <row r="64" spans="1:8" ht="23.25">
      <c r="A64" s="323">
        <v>61602</v>
      </c>
      <c r="B64" s="323" t="s">
        <v>824</v>
      </c>
      <c r="C64" s="326"/>
      <c r="D64" s="341"/>
      <c r="E64" s="326"/>
      <c r="F64" s="556">
        <v>2000</v>
      </c>
      <c r="G64" s="580"/>
      <c r="H64" s="361"/>
    </row>
    <row r="65" spans="1:8" ht="52.5" customHeight="1">
      <c r="A65" s="323">
        <v>61602</v>
      </c>
      <c r="B65" s="338" t="s">
        <v>825</v>
      </c>
      <c r="C65" s="326"/>
      <c r="D65" s="341"/>
      <c r="E65" s="326"/>
      <c r="F65" s="543">
        <v>8000</v>
      </c>
      <c r="G65" s="580" t="s">
        <v>902</v>
      </c>
      <c r="H65" s="587" t="s">
        <v>903</v>
      </c>
    </row>
    <row r="66" spans="1:8" ht="72" customHeight="1">
      <c r="A66" s="323">
        <v>61601</v>
      </c>
      <c r="B66" s="379" t="s">
        <v>869</v>
      </c>
      <c r="C66" s="326"/>
      <c r="D66" s="341"/>
      <c r="E66" s="326"/>
      <c r="F66" s="543">
        <v>22000</v>
      </c>
      <c r="G66" s="580"/>
      <c r="H66" s="574"/>
    </row>
    <row r="67" spans="1:8" ht="23.25">
      <c r="A67" s="323"/>
      <c r="B67" s="766" t="s">
        <v>826</v>
      </c>
      <c r="C67" s="766"/>
      <c r="D67" s="766"/>
      <c r="E67" s="766"/>
      <c r="F67" s="766"/>
      <c r="G67" s="580"/>
      <c r="H67" s="361"/>
    </row>
    <row r="68" spans="1:8" ht="76.5" customHeight="1">
      <c r="A68" s="323">
        <v>61601</v>
      </c>
      <c r="B68" s="380" t="s">
        <v>827</v>
      </c>
      <c r="C68" s="331"/>
      <c r="D68" s="326"/>
      <c r="E68" s="326"/>
      <c r="F68" s="543">
        <v>25000</v>
      </c>
      <c r="G68" s="580"/>
      <c r="H68" s="361"/>
    </row>
    <row r="69" spans="1:8" ht="52.5" customHeight="1">
      <c r="A69" s="337">
        <v>61603</v>
      </c>
      <c r="B69" s="338" t="s">
        <v>828</v>
      </c>
      <c r="C69" s="331"/>
      <c r="D69" s="326"/>
      <c r="E69" s="331"/>
      <c r="F69" s="543">
        <v>6000</v>
      </c>
      <c r="G69" s="580" t="s">
        <v>878</v>
      </c>
      <c r="H69" s="576" t="s">
        <v>887</v>
      </c>
    </row>
    <row r="70" spans="1:8" ht="65.25" customHeight="1">
      <c r="A70" s="337">
        <v>61603</v>
      </c>
      <c r="B70" s="338" t="s">
        <v>829</v>
      </c>
      <c r="C70" s="331"/>
      <c r="D70" s="326"/>
      <c r="E70" s="331"/>
      <c r="F70" s="543">
        <v>5600</v>
      </c>
      <c r="G70" s="580" t="s">
        <v>882</v>
      </c>
      <c r="H70" s="590" t="s">
        <v>888</v>
      </c>
    </row>
    <row r="71" spans="1:8" ht="51" customHeight="1">
      <c r="A71" s="337">
        <v>61603</v>
      </c>
      <c r="B71" s="338" t="s">
        <v>830</v>
      </c>
      <c r="C71" s="331"/>
      <c r="D71" s="326"/>
      <c r="E71" s="331"/>
      <c r="F71" s="543">
        <v>3000</v>
      </c>
      <c r="G71" s="580"/>
      <c r="H71" s="361"/>
    </row>
    <row r="72" spans="1:8" ht="49.5" customHeight="1">
      <c r="A72" s="337">
        <v>61603</v>
      </c>
      <c r="B72" s="338" t="s">
        <v>831</v>
      </c>
      <c r="C72" s="331"/>
      <c r="D72" s="326"/>
      <c r="E72" s="331"/>
      <c r="F72" s="543">
        <v>10000</v>
      </c>
      <c r="G72" s="580"/>
      <c r="H72" s="361"/>
    </row>
    <row r="73" spans="1:8" ht="43.5" customHeight="1">
      <c r="A73" s="337">
        <v>61607</v>
      </c>
      <c r="B73" s="338" t="s">
        <v>832</v>
      </c>
      <c r="C73" s="331"/>
      <c r="D73" s="326"/>
      <c r="E73" s="331"/>
      <c r="F73" s="543">
        <v>8000</v>
      </c>
      <c r="G73" s="581"/>
      <c r="H73" s="361"/>
    </row>
    <row r="74" spans="1:8" ht="41.25" customHeight="1">
      <c r="A74" s="337">
        <v>61603</v>
      </c>
      <c r="B74" s="338" t="s">
        <v>833</v>
      </c>
      <c r="C74" s="331"/>
      <c r="D74" s="326"/>
      <c r="E74" s="331"/>
      <c r="F74" s="543">
        <v>4000</v>
      </c>
      <c r="G74" s="581"/>
      <c r="H74" s="361"/>
    </row>
    <row r="75" spans="1:8" ht="48.75">
      <c r="A75" s="323">
        <v>61603</v>
      </c>
      <c r="B75" s="323" t="s">
        <v>834</v>
      </c>
      <c r="C75" s="326"/>
      <c r="D75" s="341"/>
      <c r="E75" s="326"/>
      <c r="F75" s="543">
        <v>15000</v>
      </c>
      <c r="G75" s="580" t="s">
        <v>904</v>
      </c>
      <c r="H75" s="576" t="s">
        <v>905</v>
      </c>
    </row>
    <row r="76" spans="1:8" ht="23.25">
      <c r="A76" s="323">
        <v>61603</v>
      </c>
      <c r="B76" s="323" t="s">
        <v>835</v>
      </c>
      <c r="C76" s="326"/>
      <c r="D76" s="341"/>
      <c r="E76" s="326"/>
      <c r="F76" s="543">
        <v>6000</v>
      </c>
      <c r="G76" s="580"/>
      <c r="H76" s="361"/>
    </row>
    <row r="77" spans="1:8" ht="63" customHeight="1">
      <c r="A77" s="340">
        <v>61603</v>
      </c>
      <c r="B77" s="338" t="s">
        <v>836</v>
      </c>
      <c r="C77" s="326"/>
      <c r="D77" s="341"/>
      <c r="E77" s="344"/>
      <c r="F77" s="557">
        <v>12000</v>
      </c>
      <c r="G77" s="580" t="s">
        <v>895</v>
      </c>
      <c r="H77" s="591" t="s">
        <v>896</v>
      </c>
    </row>
    <row r="78" spans="1:8" ht="52.5" customHeight="1">
      <c r="A78" s="340">
        <v>61603</v>
      </c>
      <c r="B78" s="338" t="s">
        <v>837</v>
      </c>
      <c r="C78" s="326"/>
      <c r="D78" s="341"/>
      <c r="E78" s="344"/>
      <c r="F78" s="557">
        <v>6000</v>
      </c>
      <c r="G78" s="581" t="s">
        <v>879</v>
      </c>
      <c r="H78" s="586" t="s">
        <v>889</v>
      </c>
    </row>
    <row r="79" spans="1:8" ht="61.5" customHeight="1">
      <c r="A79" s="340">
        <v>61603</v>
      </c>
      <c r="B79" s="338" t="s">
        <v>876</v>
      </c>
      <c r="C79" s="326"/>
      <c r="D79" s="341"/>
      <c r="E79" s="344"/>
      <c r="F79" s="558">
        <v>10000</v>
      </c>
      <c r="G79" s="580" t="s">
        <v>877</v>
      </c>
      <c r="H79" s="586" t="s">
        <v>890</v>
      </c>
    </row>
    <row r="80" spans="1:8" ht="23.25">
      <c r="A80" s="323"/>
      <c r="B80" s="766" t="s">
        <v>838</v>
      </c>
      <c r="C80" s="766"/>
      <c r="D80" s="766"/>
      <c r="E80" s="766"/>
      <c r="F80" s="766"/>
      <c r="G80" s="580"/>
      <c r="H80" s="361"/>
    </row>
    <row r="81" spans="1:8" ht="56.25" customHeight="1">
      <c r="A81" s="345">
        <v>61604</v>
      </c>
      <c r="B81" s="589" t="s">
        <v>839</v>
      </c>
      <c r="C81" s="346"/>
      <c r="D81" s="347"/>
      <c r="E81" s="346"/>
      <c r="F81" s="346">
        <v>5000</v>
      </c>
      <c r="G81" s="580" t="s">
        <v>881</v>
      </c>
      <c r="H81" s="576" t="s">
        <v>891</v>
      </c>
    </row>
    <row r="82" spans="1:8" ht="42" customHeight="1">
      <c r="A82" s="323">
        <v>61604</v>
      </c>
      <c r="B82" s="358" t="s">
        <v>964</v>
      </c>
      <c r="C82" s="326"/>
      <c r="D82" s="341"/>
      <c r="E82" s="326"/>
      <c r="F82" s="326">
        <v>14000</v>
      </c>
      <c r="G82" s="580"/>
      <c r="H82" s="361"/>
    </row>
    <row r="83" spans="1:8" ht="73.5" customHeight="1">
      <c r="A83" s="323">
        <v>61604</v>
      </c>
      <c r="B83" s="348" t="s">
        <v>957</v>
      </c>
      <c r="C83" s="326"/>
      <c r="D83" s="341"/>
      <c r="E83" s="326"/>
      <c r="F83" s="543">
        <v>10000</v>
      </c>
      <c r="G83" s="580" t="s">
        <v>955</v>
      </c>
      <c r="H83" s="576" t="s">
        <v>956</v>
      </c>
    </row>
    <row r="84" spans="1:8" ht="24" customHeight="1">
      <c r="A84" s="323">
        <v>61604</v>
      </c>
      <c r="B84" s="348" t="s">
        <v>963</v>
      </c>
      <c r="C84" s="326"/>
      <c r="D84" s="341"/>
      <c r="E84" s="326"/>
      <c r="F84" s="543">
        <v>10000</v>
      </c>
      <c r="G84" s="580"/>
      <c r="H84" s="361"/>
    </row>
    <row r="85" spans="1:8" ht="23.25">
      <c r="A85" s="349"/>
      <c r="B85" s="766" t="s">
        <v>840</v>
      </c>
      <c r="C85" s="766"/>
      <c r="D85" s="766"/>
      <c r="E85" s="766"/>
      <c r="F85" s="766"/>
      <c r="G85" s="580"/>
      <c r="H85" s="361"/>
    </row>
    <row r="86" spans="1:8" ht="43.5" customHeight="1">
      <c r="A86" s="323">
        <v>61606</v>
      </c>
      <c r="B86" s="338" t="s">
        <v>841</v>
      </c>
      <c r="C86" s="326"/>
      <c r="D86" s="341"/>
      <c r="E86" s="326"/>
      <c r="F86" s="543">
        <v>19000</v>
      </c>
      <c r="G86" s="580"/>
      <c r="H86" s="361"/>
    </row>
    <row r="87" spans="1:8" ht="33" customHeight="1">
      <c r="A87" s="323">
        <v>61606</v>
      </c>
      <c r="B87" s="350" t="s">
        <v>842</v>
      </c>
      <c r="C87" s="326"/>
      <c r="D87" s="341"/>
      <c r="E87" s="326"/>
      <c r="F87" s="543">
        <v>40000</v>
      </c>
      <c r="G87" s="580"/>
      <c r="H87" s="574"/>
    </row>
    <row r="88" spans="1:8" ht="23.25">
      <c r="A88" s="323"/>
      <c r="B88" s="766" t="s">
        <v>843</v>
      </c>
      <c r="C88" s="766"/>
      <c r="D88" s="766"/>
      <c r="E88" s="766"/>
      <c r="F88" s="766"/>
      <c r="G88" s="580"/>
      <c r="H88" s="361"/>
    </row>
    <row r="89" spans="1:8" ht="30" customHeight="1">
      <c r="A89" s="325">
        <v>61608</v>
      </c>
      <c r="B89" s="325" t="s">
        <v>844</v>
      </c>
      <c r="C89" s="351"/>
      <c r="D89" s="351"/>
      <c r="E89" s="351"/>
      <c r="F89" s="559">
        <v>30000</v>
      </c>
      <c r="G89" s="580"/>
      <c r="H89" s="574"/>
    </row>
    <row r="90" spans="1:8" ht="23.25">
      <c r="A90" s="349"/>
      <c r="B90" s="766" t="s">
        <v>845</v>
      </c>
      <c r="C90" s="766"/>
      <c r="D90" s="766"/>
      <c r="E90" s="766"/>
      <c r="F90" s="766"/>
      <c r="G90" s="580"/>
      <c r="H90" s="361"/>
    </row>
    <row r="91" spans="1:8" ht="48.75" customHeight="1">
      <c r="A91" s="337">
        <v>61699</v>
      </c>
      <c r="B91" s="379" t="s">
        <v>846</v>
      </c>
      <c r="C91" s="339"/>
      <c r="D91" s="352"/>
      <c r="E91" s="326"/>
      <c r="F91" s="543">
        <v>16000</v>
      </c>
      <c r="G91" s="584" t="s">
        <v>900</v>
      </c>
      <c r="H91" s="576" t="s">
        <v>901</v>
      </c>
    </row>
    <row r="92" spans="1:8" ht="69" customHeight="1">
      <c r="A92" s="337">
        <v>61699</v>
      </c>
      <c r="B92" s="379" t="s">
        <v>847</v>
      </c>
      <c r="C92" s="339"/>
      <c r="D92" s="352"/>
      <c r="E92" s="326"/>
      <c r="F92" s="543">
        <v>14000</v>
      </c>
      <c r="G92" s="580" t="s">
        <v>899</v>
      </c>
      <c r="H92" s="576" t="s">
        <v>892</v>
      </c>
    </row>
    <row r="93" spans="1:8" ht="51.75" customHeight="1">
      <c r="A93" s="323">
        <v>61699</v>
      </c>
      <c r="B93" s="338" t="s">
        <v>848</v>
      </c>
      <c r="C93" s="326"/>
      <c r="D93" s="341"/>
      <c r="E93" s="326"/>
      <c r="F93" s="543">
        <v>16000</v>
      </c>
      <c r="G93" s="580" t="s">
        <v>908</v>
      </c>
      <c r="H93" s="576" t="s">
        <v>909</v>
      </c>
    </row>
    <row r="94" spans="1:8" ht="71.25" customHeight="1">
      <c r="A94" s="323">
        <v>61699</v>
      </c>
      <c r="B94" s="338" t="s">
        <v>849</v>
      </c>
      <c r="C94" s="326"/>
      <c r="D94" s="341"/>
      <c r="E94" s="326"/>
      <c r="F94" s="543">
        <v>8000</v>
      </c>
      <c r="G94" s="580" t="s">
        <v>875</v>
      </c>
      <c r="H94" s="576" t="s">
        <v>893</v>
      </c>
    </row>
    <row r="95" spans="1:8" ht="44.25" customHeight="1">
      <c r="A95" s="323">
        <v>61699</v>
      </c>
      <c r="B95" s="338" t="s">
        <v>850</v>
      </c>
      <c r="C95" s="326"/>
      <c r="D95" s="341"/>
      <c r="E95" s="326"/>
      <c r="F95" s="543">
        <v>40000</v>
      </c>
      <c r="G95" s="580"/>
      <c r="H95" s="361"/>
    </row>
    <row r="96" spans="1:8" ht="47.25" customHeight="1">
      <c r="A96" s="323">
        <v>61699</v>
      </c>
      <c r="B96" s="338" t="s">
        <v>851</v>
      </c>
      <c r="C96" s="326"/>
      <c r="D96" s="341"/>
      <c r="E96" s="326"/>
      <c r="F96" s="543">
        <v>15000</v>
      </c>
      <c r="G96" s="580"/>
      <c r="H96" s="361"/>
    </row>
    <row r="97" spans="1:11" ht="66.75" customHeight="1">
      <c r="A97" s="323">
        <v>61699</v>
      </c>
      <c r="B97" s="338" t="s">
        <v>910</v>
      </c>
      <c r="C97" s="326"/>
      <c r="D97" s="341"/>
      <c r="E97" s="331"/>
      <c r="F97" s="543">
        <v>24000</v>
      </c>
      <c r="G97" s="580" t="s">
        <v>911</v>
      </c>
      <c r="H97" s="576" t="s">
        <v>912</v>
      </c>
      <c r="J97" s="569">
        <v>61601</v>
      </c>
      <c r="K97" s="528">
        <v>257000</v>
      </c>
    </row>
    <row r="98" spans="1:11" ht="55.5" customHeight="1">
      <c r="A98" s="323">
        <v>61699</v>
      </c>
      <c r="B98" s="342" t="s">
        <v>852</v>
      </c>
      <c r="C98" s="326"/>
      <c r="D98" s="341"/>
      <c r="E98" s="331"/>
      <c r="F98" s="543">
        <v>13000</v>
      </c>
      <c r="G98" s="580" t="s">
        <v>897</v>
      </c>
      <c r="H98" s="576" t="s">
        <v>898</v>
      </c>
      <c r="J98" s="569">
        <v>61602</v>
      </c>
      <c r="K98" s="528">
        <v>81000</v>
      </c>
    </row>
    <row r="99" spans="1:11" ht="33.75" customHeight="1">
      <c r="A99" s="323">
        <v>61699</v>
      </c>
      <c r="B99" s="338" t="s">
        <v>853</v>
      </c>
      <c r="C99" s="326"/>
      <c r="D99" s="341"/>
      <c r="E99" s="326"/>
      <c r="F99" s="543">
        <v>5000</v>
      </c>
      <c r="G99" s="580"/>
      <c r="H99" s="361"/>
      <c r="J99" s="569">
        <v>61603</v>
      </c>
      <c r="K99" s="528">
        <v>107600</v>
      </c>
    </row>
    <row r="100" spans="1:11" ht="46.5" customHeight="1">
      <c r="A100" s="323">
        <v>61699</v>
      </c>
      <c r="B100" s="338" t="s">
        <v>854</v>
      </c>
      <c r="C100" s="326"/>
      <c r="D100" s="341"/>
      <c r="E100" s="326"/>
      <c r="F100" s="543">
        <v>13000</v>
      </c>
      <c r="G100" s="581"/>
      <c r="H100" s="361"/>
      <c r="J100" s="569">
        <v>61604</v>
      </c>
      <c r="K100" s="528">
        <v>60500</v>
      </c>
    </row>
    <row r="101" spans="1:11" ht="45" customHeight="1">
      <c r="A101" s="323">
        <v>61699</v>
      </c>
      <c r="B101" s="338" t="s">
        <v>855</v>
      </c>
      <c r="C101" s="326"/>
      <c r="D101" s="341"/>
      <c r="E101" s="326"/>
      <c r="F101" s="543">
        <v>20000</v>
      </c>
      <c r="G101" s="581"/>
      <c r="H101" s="361"/>
      <c r="J101" s="569">
        <v>61606</v>
      </c>
      <c r="K101" s="528">
        <v>66500</v>
      </c>
    </row>
    <row r="102" spans="1:11" ht="27.75" customHeight="1">
      <c r="A102" s="323">
        <v>61699</v>
      </c>
      <c r="B102" s="338" t="s">
        <v>856</v>
      </c>
      <c r="C102" s="326"/>
      <c r="D102" s="341"/>
      <c r="E102" s="326"/>
      <c r="F102" s="543">
        <v>12000</v>
      </c>
      <c r="G102" s="580"/>
      <c r="H102" s="361"/>
      <c r="J102" s="569">
        <v>61607</v>
      </c>
      <c r="K102" s="528">
        <v>8000</v>
      </c>
    </row>
    <row r="103" spans="1:11" ht="66.75" customHeight="1">
      <c r="A103" s="323">
        <v>61699</v>
      </c>
      <c r="B103" s="348" t="s">
        <v>857</v>
      </c>
      <c r="C103" s="326"/>
      <c r="D103" s="341"/>
      <c r="E103" s="326"/>
      <c r="F103" s="543">
        <v>15400</v>
      </c>
      <c r="G103" s="585" t="s">
        <v>880</v>
      </c>
      <c r="H103" s="588" t="s">
        <v>894</v>
      </c>
      <c r="J103" s="569">
        <v>61608</v>
      </c>
      <c r="K103" s="528">
        <v>30000</v>
      </c>
    </row>
    <row r="104" spans="1:11" ht="26.25">
      <c r="A104" s="353"/>
      <c r="B104" s="766" t="s">
        <v>858</v>
      </c>
      <c r="C104" s="766"/>
      <c r="D104" s="766"/>
      <c r="E104" s="766"/>
      <c r="F104" s="766"/>
      <c r="G104" s="580"/>
      <c r="H104" s="361"/>
      <c r="J104" s="569">
        <v>61699</v>
      </c>
      <c r="K104" s="528">
        <v>211400</v>
      </c>
    </row>
    <row r="105" spans="1:11" ht="30" customHeight="1">
      <c r="A105" s="323">
        <v>61201</v>
      </c>
      <c r="B105" s="338" t="s">
        <v>859</v>
      </c>
      <c r="C105" s="326"/>
      <c r="D105" s="341"/>
      <c r="E105" s="344"/>
      <c r="F105" s="560">
        <v>115000</v>
      </c>
      <c r="G105" s="580"/>
      <c r="H105" s="361"/>
      <c r="J105" s="569">
        <v>71304</v>
      </c>
      <c r="K105" s="528">
        <v>56400</v>
      </c>
    </row>
    <row r="106" spans="1:11" ht="26.25">
      <c r="B106" s="766" t="s">
        <v>860</v>
      </c>
      <c r="C106" s="766"/>
      <c r="D106" s="766"/>
      <c r="E106" s="766"/>
      <c r="F106" s="766"/>
      <c r="G106" s="580"/>
      <c r="H106" s="578"/>
      <c r="J106" s="569">
        <v>55304</v>
      </c>
      <c r="K106" s="528">
        <v>2584</v>
      </c>
    </row>
    <row r="107" spans="1:11" ht="49.5" customHeight="1">
      <c r="A107" s="323">
        <v>71304</v>
      </c>
      <c r="B107" s="338" t="s">
        <v>861</v>
      </c>
      <c r="C107" s="326"/>
      <c r="D107" s="341"/>
      <c r="E107" s="326"/>
      <c r="F107" s="543">
        <v>56400</v>
      </c>
      <c r="G107" s="580"/>
      <c r="H107" s="578"/>
      <c r="J107" s="569" t="s">
        <v>865</v>
      </c>
      <c r="K107" s="528">
        <v>157200</v>
      </c>
    </row>
    <row r="108" spans="1:11" ht="33.75" customHeight="1">
      <c r="A108" s="323">
        <v>55304</v>
      </c>
      <c r="B108" s="338" t="s">
        <v>862</v>
      </c>
      <c r="C108" s="326"/>
      <c r="D108" s="341"/>
      <c r="E108" s="344"/>
      <c r="F108" s="557">
        <f>1884+700</f>
        <v>2584</v>
      </c>
      <c r="G108" s="580"/>
      <c r="H108" s="578"/>
      <c r="J108" s="569">
        <v>61201</v>
      </c>
      <c r="K108" s="528">
        <v>115000</v>
      </c>
    </row>
    <row r="109" spans="1:11" ht="25.5" customHeight="1">
      <c r="A109" s="323">
        <v>56201</v>
      </c>
      <c r="B109" s="338" t="s">
        <v>863</v>
      </c>
      <c r="C109" s="326"/>
      <c r="D109" s="341"/>
      <c r="E109" s="331"/>
      <c r="F109" s="543">
        <v>157200</v>
      </c>
      <c r="G109" s="580"/>
      <c r="H109" s="578"/>
      <c r="K109" s="570">
        <f>SUM(K97:K108)</f>
        <v>1153184</v>
      </c>
    </row>
    <row r="110" spans="1:11" ht="23.25">
      <c r="F110" s="546">
        <f>SUM(F12:F109)</f>
        <v>1153184</v>
      </c>
      <c r="G110" s="580"/>
      <c r="H110" s="361"/>
    </row>
    <row r="111" spans="1:11" ht="23.25">
      <c r="A111" s="349"/>
      <c r="B111" s="354" t="s">
        <v>864</v>
      </c>
      <c r="C111" s="355"/>
      <c r="D111" s="356"/>
      <c r="E111" s="357"/>
      <c r="F111" s="356"/>
      <c r="G111" s="580"/>
      <c r="H111" s="362"/>
    </row>
    <row r="112" spans="1:11" ht="23.25">
      <c r="A112" s="599"/>
      <c r="B112" s="600"/>
      <c r="C112" s="601"/>
      <c r="D112" s="602"/>
      <c r="E112" s="603"/>
      <c r="F112" s="602"/>
      <c r="G112" s="604"/>
      <c r="H112" s="605"/>
    </row>
    <row r="113" spans="1:8" ht="93">
      <c r="A113" s="599">
        <v>61607</v>
      </c>
      <c r="B113" s="606" t="s">
        <v>944</v>
      </c>
      <c r="C113" s="608"/>
      <c r="D113" s="609"/>
      <c r="E113" s="610" t="s">
        <v>946</v>
      </c>
      <c r="F113" s="609">
        <v>250</v>
      </c>
      <c r="G113" s="611" t="s">
        <v>945</v>
      </c>
      <c r="H113" s="612" t="s">
        <v>961</v>
      </c>
    </row>
    <row r="114" spans="1:8" ht="49.5" customHeight="1">
      <c r="A114" s="349"/>
      <c r="B114" s="613" t="s">
        <v>947</v>
      </c>
      <c r="C114" s="355"/>
      <c r="D114" s="356"/>
      <c r="E114" s="357"/>
      <c r="F114" s="356">
        <v>10000</v>
      </c>
      <c r="G114" s="580" t="s">
        <v>948</v>
      </c>
      <c r="H114" s="607" t="s">
        <v>949</v>
      </c>
    </row>
    <row r="115" spans="1:8" ht="48.75">
      <c r="A115" s="349"/>
      <c r="B115" s="613" t="s">
        <v>952</v>
      </c>
      <c r="C115" s="355"/>
      <c r="D115" s="356"/>
      <c r="E115" s="357"/>
      <c r="F115" s="356">
        <v>10000</v>
      </c>
      <c r="G115" s="580" t="s">
        <v>953</v>
      </c>
      <c r="H115" s="607" t="s">
        <v>954</v>
      </c>
    </row>
    <row r="116" spans="1:8" ht="23.25">
      <c r="A116" s="599"/>
      <c r="B116" s="606"/>
      <c r="C116" s="601"/>
      <c r="D116" s="602"/>
      <c r="E116" s="603"/>
      <c r="F116" s="602"/>
      <c r="G116" s="604"/>
      <c r="H116" s="615"/>
    </row>
    <row r="117" spans="1:8" ht="23.25">
      <c r="A117" s="599"/>
      <c r="B117" s="606"/>
      <c r="C117" s="601"/>
      <c r="D117" s="602"/>
      <c r="E117" s="603"/>
      <c r="F117" s="602"/>
      <c r="G117" s="604"/>
      <c r="H117" s="615"/>
    </row>
    <row r="118" spans="1:8" ht="23.25">
      <c r="A118" s="599"/>
      <c r="B118" s="600"/>
      <c r="C118" s="601"/>
      <c r="D118" s="602"/>
      <c r="E118" s="603"/>
      <c r="F118" s="602"/>
      <c r="G118" s="604"/>
      <c r="H118" s="605"/>
    </row>
    <row r="119" spans="1:8" ht="20.25">
      <c r="A119" s="561"/>
      <c r="B119" s="562"/>
      <c r="C119" s="563"/>
      <c r="D119" s="564"/>
      <c r="E119" s="564"/>
      <c r="F119" s="564">
        <v>1153112.8500000001</v>
      </c>
      <c r="H119" s="23"/>
    </row>
    <row r="120" spans="1:8" ht="23.25">
      <c r="A120" s="565"/>
      <c r="B120" s="565"/>
      <c r="E120" s="566"/>
      <c r="F120" s="567">
        <f>+F119-F110</f>
        <v>-71.149999999906868</v>
      </c>
    </row>
    <row r="121" spans="1:8" ht="23.25">
      <c r="A121" s="565"/>
      <c r="B121" s="565"/>
      <c r="E121" s="568"/>
    </row>
    <row r="122" spans="1:8" ht="31.5">
      <c r="A122" s="770" t="s">
        <v>918</v>
      </c>
      <c r="B122" s="770"/>
      <c r="C122" s="770"/>
      <c r="D122" s="770"/>
      <c r="E122" s="770"/>
      <c r="F122" s="770"/>
      <c r="G122" s="632"/>
      <c r="H122" s="632"/>
    </row>
    <row r="123" spans="1:8" ht="46.5">
      <c r="A123" s="337">
        <v>61601</v>
      </c>
      <c r="B123" s="592" t="s">
        <v>919</v>
      </c>
      <c r="C123" s="326"/>
      <c r="D123" s="323"/>
      <c r="E123" s="326"/>
      <c r="F123" s="548">
        <v>9000</v>
      </c>
    </row>
    <row r="124" spans="1:8" ht="23.25">
      <c r="A124" s="337"/>
      <c r="B124" s="592" t="s">
        <v>920</v>
      </c>
      <c r="C124" s="326"/>
      <c r="D124" s="323"/>
      <c r="E124" s="326"/>
      <c r="F124" s="634">
        <v>23000</v>
      </c>
    </row>
    <row r="125" spans="1:8" ht="33">
      <c r="A125" s="337">
        <v>61604</v>
      </c>
      <c r="B125" s="593" t="s">
        <v>921</v>
      </c>
      <c r="C125" s="326">
        <v>7000</v>
      </c>
      <c r="D125" s="106"/>
      <c r="E125" s="106"/>
      <c r="F125" s="106"/>
    </row>
    <row r="126" spans="1:8" ht="31.5">
      <c r="A126" s="337">
        <v>61601</v>
      </c>
      <c r="B126" s="594" t="s">
        <v>922</v>
      </c>
      <c r="C126" s="326">
        <v>5000</v>
      </c>
      <c r="D126" s="106"/>
      <c r="E126" s="106"/>
      <c r="F126" s="106"/>
    </row>
    <row r="127" spans="1:8" ht="31.5">
      <c r="A127" s="337">
        <v>61601</v>
      </c>
      <c r="B127" s="594" t="s">
        <v>923</v>
      </c>
      <c r="C127" s="326">
        <v>3000</v>
      </c>
      <c r="D127" s="106" t="s">
        <v>924</v>
      </c>
      <c r="E127" s="106"/>
      <c r="F127" s="106"/>
    </row>
    <row r="128" spans="1:8" ht="33">
      <c r="A128" s="337">
        <v>61699</v>
      </c>
      <c r="B128" s="593" t="s">
        <v>925</v>
      </c>
      <c r="C128" s="326">
        <v>3000</v>
      </c>
      <c r="D128" s="106"/>
      <c r="E128" s="106"/>
      <c r="F128" s="106"/>
    </row>
    <row r="129" spans="1:8" ht="23.25">
      <c r="A129" s="337">
        <v>61699</v>
      </c>
      <c r="B129" s="593" t="s">
        <v>926</v>
      </c>
      <c r="C129" s="326">
        <v>3000</v>
      </c>
      <c r="D129" s="106"/>
      <c r="E129" s="106"/>
      <c r="F129" s="106"/>
    </row>
    <row r="130" spans="1:8" ht="23.25">
      <c r="A130" s="337">
        <v>61603</v>
      </c>
      <c r="B130" s="593" t="s">
        <v>927</v>
      </c>
      <c r="C130" s="326">
        <v>1000</v>
      </c>
      <c r="D130" s="106"/>
      <c r="E130" s="106"/>
      <c r="F130" s="106"/>
    </row>
    <row r="131" spans="1:8" ht="23.25">
      <c r="A131" s="337">
        <v>61604</v>
      </c>
      <c r="B131" s="593" t="s">
        <v>928</v>
      </c>
      <c r="C131" s="326">
        <v>3000</v>
      </c>
      <c r="D131" s="106"/>
      <c r="E131" s="106"/>
      <c r="F131" s="106"/>
    </row>
    <row r="132" spans="1:8" ht="23.25">
      <c r="A132" s="337">
        <v>61601</v>
      </c>
      <c r="B132" s="595" t="s">
        <v>929</v>
      </c>
      <c r="C132" s="326">
        <v>2000</v>
      </c>
      <c r="D132" s="106"/>
      <c r="E132" s="106"/>
      <c r="F132" s="106"/>
    </row>
    <row r="133" spans="1:8" ht="23.25">
      <c r="A133" s="337">
        <v>61601</v>
      </c>
      <c r="B133" s="595" t="s">
        <v>930</v>
      </c>
      <c r="C133" s="326">
        <v>2000</v>
      </c>
      <c r="D133" s="106"/>
      <c r="E133" s="106"/>
      <c r="F133" s="106"/>
    </row>
    <row r="134" spans="1:8" ht="23.25">
      <c r="A134" s="337">
        <v>61601</v>
      </c>
      <c r="B134" s="595" t="s">
        <v>931</v>
      </c>
      <c r="C134" s="326">
        <v>2000</v>
      </c>
      <c r="D134" s="106"/>
      <c r="E134" s="106"/>
      <c r="F134" s="106"/>
    </row>
    <row r="135" spans="1:8" ht="23.25">
      <c r="A135" s="337">
        <v>61601</v>
      </c>
      <c r="B135" s="593" t="s">
        <v>932</v>
      </c>
      <c r="C135" s="326">
        <v>2000</v>
      </c>
      <c r="D135" s="106"/>
      <c r="E135" s="354"/>
      <c r="F135" s="106"/>
    </row>
    <row r="136" spans="1:8" ht="46.5">
      <c r="A136" s="337">
        <v>61604</v>
      </c>
      <c r="B136" s="593" t="s">
        <v>933</v>
      </c>
      <c r="C136" s="326">
        <v>2000</v>
      </c>
      <c r="D136" s="106"/>
      <c r="E136" s="354"/>
      <c r="F136" s="106"/>
      <c r="G136" s="633" t="s">
        <v>950</v>
      </c>
      <c r="H136" s="614" t="s">
        <v>951</v>
      </c>
    </row>
    <row r="137" spans="1:8" ht="23.25">
      <c r="A137" s="337">
        <v>61601</v>
      </c>
      <c r="B137" s="593" t="s">
        <v>934</v>
      </c>
      <c r="C137" s="326">
        <v>2000</v>
      </c>
      <c r="D137" s="106"/>
      <c r="E137" s="354"/>
      <c r="F137" s="106"/>
    </row>
    <row r="138" spans="1:8" ht="23.25">
      <c r="A138" s="337">
        <v>61602</v>
      </c>
      <c r="B138" s="593" t="s">
        <v>935</v>
      </c>
      <c r="C138" s="326">
        <v>2000</v>
      </c>
      <c r="D138" s="106"/>
      <c r="E138" s="354"/>
      <c r="F138" s="106"/>
    </row>
    <row r="139" spans="1:8" ht="46.5">
      <c r="A139" s="323">
        <v>61603</v>
      </c>
      <c r="B139" s="598" t="s">
        <v>936</v>
      </c>
      <c r="C139" s="596"/>
      <c r="D139" s="597"/>
      <c r="E139" s="597"/>
      <c r="F139" s="635">
        <v>5000</v>
      </c>
    </row>
    <row r="140" spans="1:8" ht="23.25">
      <c r="A140" s="323">
        <v>61603</v>
      </c>
      <c r="B140" s="598" t="s">
        <v>937</v>
      </c>
      <c r="C140" s="596"/>
      <c r="D140" s="597"/>
      <c r="E140" s="597"/>
      <c r="F140" s="771">
        <v>6000</v>
      </c>
    </row>
    <row r="141" spans="1:8" ht="23.25">
      <c r="A141" s="337">
        <v>61603</v>
      </c>
      <c r="B141" s="642" t="s">
        <v>938</v>
      </c>
      <c r="C141" s="343"/>
      <c r="D141" s="339"/>
      <c r="E141" s="339"/>
      <c r="F141" s="343">
        <v>6000</v>
      </c>
    </row>
    <row r="142" spans="1:8" ht="46.5">
      <c r="A142" s="323">
        <v>61604</v>
      </c>
      <c r="B142" s="325" t="s">
        <v>939</v>
      </c>
      <c r="C142" s="541"/>
      <c r="D142" s="541"/>
      <c r="E142" s="541"/>
      <c r="F142" s="636">
        <v>8000</v>
      </c>
    </row>
    <row r="143" spans="1:8" ht="46.5">
      <c r="A143" s="323"/>
      <c r="B143" s="598" t="s">
        <v>940</v>
      </c>
      <c r="C143" s="597"/>
      <c r="D143" s="341"/>
      <c r="E143" s="596"/>
      <c r="F143" s="637">
        <v>200000</v>
      </c>
    </row>
    <row r="144" spans="1:8" ht="46.5">
      <c r="A144" s="323">
        <v>61201</v>
      </c>
      <c r="B144" s="598" t="s">
        <v>941</v>
      </c>
      <c r="C144" s="326"/>
      <c r="D144" s="341"/>
      <c r="E144" s="344"/>
      <c r="F144" s="560">
        <v>6500</v>
      </c>
    </row>
    <row r="145" spans="1:7" ht="46.5">
      <c r="A145" s="323">
        <v>61201</v>
      </c>
      <c r="B145" s="338" t="s">
        <v>942</v>
      </c>
      <c r="C145" s="331"/>
      <c r="D145" s="326"/>
      <c r="E145" s="331"/>
      <c r="F145" s="543">
        <v>6000</v>
      </c>
      <c r="G145" s="565">
        <v>2016</v>
      </c>
    </row>
  </sheetData>
  <mergeCells count="14">
    <mergeCell ref="A122:F122"/>
    <mergeCell ref="B106:F106"/>
    <mergeCell ref="B67:F67"/>
    <mergeCell ref="B80:F80"/>
    <mergeCell ref="B85:F85"/>
    <mergeCell ref="B88:F88"/>
    <mergeCell ref="B90:F90"/>
    <mergeCell ref="B104:F104"/>
    <mergeCell ref="A3:D3"/>
    <mergeCell ref="A10:F10"/>
    <mergeCell ref="A11:F11"/>
    <mergeCell ref="B59:F59"/>
    <mergeCell ref="A1:F1"/>
    <mergeCell ref="A2:F2"/>
  </mergeCells>
  <pageMargins left="0.23622047244094491" right="0.23622047244094491" top="0.74803149606299213" bottom="0.74803149606299213" header="0.31496062992125984" footer="0.31496062992125984"/>
  <pageSetup scale="78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>
      <pane xSplit="2" ySplit="3" topLeftCell="J51" activePane="bottomRight" state="frozen"/>
      <selection pane="topRight" activeCell="C1" sqref="C1"/>
      <selection pane="bottomLeft" activeCell="A4" sqref="A4"/>
      <selection pane="bottomRight" activeCell="B75" sqref="B75"/>
    </sheetView>
  </sheetViews>
  <sheetFormatPr baseColWidth="10" defaultRowHeight="15"/>
  <cols>
    <col min="2" max="2" width="51.5703125" customWidth="1"/>
    <col min="3" max="3" width="18.140625" customWidth="1"/>
    <col min="4" max="4" width="18.85546875" customWidth="1"/>
    <col min="5" max="5" width="17.42578125" bestFit="1" customWidth="1"/>
    <col min="6" max="6" width="18.28515625" customWidth="1"/>
    <col min="7" max="7" width="17.5703125" customWidth="1"/>
    <col min="8" max="8" width="18.42578125" customWidth="1"/>
    <col min="9" max="9" width="17" customWidth="1"/>
    <col min="10" max="10" width="17.7109375" customWidth="1"/>
    <col min="11" max="11" width="19.140625" customWidth="1"/>
    <col min="12" max="12" width="17.42578125" customWidth="1"/>
    <col min="13" max="13" width="19" customWidth="1"/>
    <col min="14" max="14" width="17" customWidth="1"/>
    <col min="15" max="15" width="22" customWidth="1"/>
    <col min="16" max="16" width="31.28515625" customWidth="1"/>
  </cols>
  <sheetData>
    <row r="1" spans="1:21" ht="28.5">
      <c r="A1" s="656" t="s">
        <v>50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1:21" ht="28.5">
      <c r="A2" s="659" t="s">
        <v>619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60"/>
      <c r="M2" s="658">
        <v>2016</v>
      </c>
      <c r="N2" s="658"/>
      <c r="O2" s="71"/>
    </row>
    <row r="3" spans="1:21" ht="21">
      <c r="A3" s="18" t="s">
        <v>59</v>
      </c>
      <c r="B3" s="18" t="s">
        <v>60</v>
      </c>
      <c r="C3" s="18" t="s">
        <v>38</v>
      </c>
      <c r="D3" s="18" t="s">
        <v>39</v>
      </c>
      <c r="E3" s="18" t="s">
        <v>40</v>
      </c>
      <c r="F3" s="18" t="s">
        <v>41</v>
      </c>
      <c r="G3" s="18" t="s">
        <v>42</v>
      </c>
      <c r="H3" s="18" t="s">
        <v>43</v>
      </c>
      <c r="I3" s="18" t="s">
        <v>44</v>
      </c>
      <c r="J3" s="18" t="s">
        <v>58</v>
      </c>
      <c r="K3" s="18" t="s">
        <v>45</v>
      </c>
      <c r="L3" s="18" t="s">
        <v>46</v>
      </c>
      <c r="M3" s="18" t="s">
        <v>47</v>
      </c>
      <c r="N3" s="18" t="s">
        <v>48</v>
      </c>
      <c r="O3" s="18" t="s">
        <v>37</v>
      </c>
    </row>
    <row r="4" spans="1:21" ht="18.75">
      <c r="A4" s="10">
        <v>11801</v>
      </c>
      <c r="B4" s="410" t="s">
        <v>0</v>
      </c>
      <c r="C4" s="3">
        <v>860.06</v>
      </c>
      <c r="D4" s="3">
        <v>894.8</v>
      </c>
      <c r="E4" s="3">
        <v>1558.65</v>
      </c>
      <c r="F4" s="3">
        <v>859.3</v>
      </c>
      <c r="G4" s="3">
        <v>916.93</v>
      </c>
      <c r="H4" s="3">
        <v>685.39</v>
      </c>
      <c r="I4" s="3">
        <v>757.35</v>
      </c>
      <c r="J4" s="3">
        <v>1026.1500000000001</v>
      </c>
      <c r="K4" s="11">
        <v>939.42</v>
      </c>
      <c r="L4" s="3">
        <v>690.83</v>
      </c>
      <c r="M4" s="11">
        <v>1123.3</v>
      </c>
      <c r="N4" s="11">
        <v>692.96</v>
      </c>
      <c r="O4" s="16">
        <f>SUM(C4:N4)</f>
        <v>11005.14</v>
      </c>
      <c r="P4" s="444">
        <v>11005.14</v>
      </c>
    </row>
    <row r="5" spans="1:21" ht="18.75">
      <c r="A5" s="8">
        <v>11802</v>
      </c>
      <c r="B5" s="411" t="s">
        <v>1</v>
      </c>
      <c r="C5" s="3">
        <v>43.94</v>
      </c>
      <c r="D5" s="3">
        <v>15.99</v>
      </c>
      <c r="E5" s="3">
        <v>854.7</v>
      </c>
      <c r="F5" s="3">
        <v>25.68</v>
      </c>
      <c r="G5" s="3">
        <v>870.31</v>
      </c>
      <c r="H5" s="3">
        <v>19.420000000000002</v>
      </c>
      <c r="I5" s="3">
        <v>58.16</v>
      </c>
      <c r="J5" s="3">
        <v>2230.89</v>
      </c>
      <c r="K5" s="3">
        <v>29.11</v>
      </c>
      <c r="L5" s="3">
        <v>18.28</v>
      </c>
      <c r="M5" s="3">
        <v>67.37</v>
      </c>
      <c r="N5" s="3">
        <v>7.42</v>
      </c>
      <c r="O5" s="16">
        <f t="shared" ref="O5:O51" si="0">SUM(C5:N5)</f>
        <v>4241.2699999999995</v>
      </c>
      <c r="P5" s="444">
        <v>4241.2700000000004</v>
      </c>
    </row>
    <row r="6" spans="1:21" ht="18.75">
      <c r="A6" s="8">
        <v>11803</v>
      </c>
      <c r="B6" s="411" t="s">
        <v>2</v>
      </c>
      <c r="C6" s="3">
        <v>1080.8599999999999</v>
      </c>
      <c r="D6" s="3">
        <v>1080.8599999999999</v>
      </c>
      <c r="E6" s="3">
        <v>1135.6500000000001</v>
      </c>
      <c r="F6" s="3">
        <v>1185.19</v>
      </c>
      <c r="G6" s="3">
        <v>1185.19</v>
      </c>
      <c r="H6" s="3">
        <v>1229.78</v>
      </c>
      <c r="I6" s="3">
        <v>1660.05</v>
      </c>
      <c r="J6" s="3">
        <v>1185.19</v>
      </c>
      <c r="K6" s="3">
        <v>1185.19</v>
      </c>
      <c r="L6" s="3">
        <v>1185.19</v>
      </c>
      <c r="M6" s="3">
        <v>1080.8599999999999</v>
      </c>
      <c r="N6" s="3">
        <v>1080.8599999999999</v>
      </c>
      <c r="O6" s="16">
        <f t="shared" si="0"/>
        <v>14274.870000000003</v>
      </c>
      <c r="P6" s="444">
        <v>14274.87</v>
      </c>
      <c r="U6">
        <v>694.62</v>
      </c>
    </row>
    <row r="7" spans="1:21" ht="18.75">
      <c r="A7" s="8">
        <v>11804</v>
      </c>
      <c r="B7" s="411" t="s">
        <v>3</v>
      </c>
      <c r="C7" s="3">
        <v>1214.94</v>
      </c>
      <c r="D7" s="3">
        <v>8929.64</v>
      </c>
      <c r="E7" s="3">
        <v>9063.26</v>
      </c>
      <c r="F7" s="3">
        <v>792.37</v>
      </c>
      <c r="G7" s="3">
        <v>15831.84</v>
      </c>
      <c r="H7" s="3">
        <v>1015.18</v>
      </c>
      <c r="I7" s="3">
        <v>1177.42</v>
      </c>
      <c r="J7" s="3">
        <v>19547.009999999998</v>
      </c>
      <c r="K7" s="3">
        <v>3023.27</v>
      </c>
      <c r="L7" s="3">
        <v>1215.55</v>
      </c>
      <c r="M7" s="3">
        <v>5728.26</v>
      </c>
      <c r="N7" s="3">
        <v>628.41</v>
      </c>
      <c r="O7" s="16">
        <f t="shared" si="0"/>
        <v>68167.150000000009</v>
      </c>
      <c r="P7" s="467">
        <v>68167.149999999994</v>
      </c>
    </row>
    <row r="8" spans="1:21" ht="18.75">
      <c r="A8" s="8">
        <v>11806</v>
      </c>
      <c r="B8" s="411" t="s">
        <v>4</v>
      </c>
      <c r="C8" s="3">
        <v>178.15</v>
      </c>
      <c r="D8" s="3">
        <v>108.53</v>
      </c>
      <c r="E8" s="3">
        <v>43.44</v>
      </c>
      <c r="F8" s="3">
        <v>96.38</v>
      </c>
      <c r="G8" s="3">
        <v>60.55</v>
      </c>
      <c r="H8" s="3">
        <v>149.66999999999999</v>
      </c>
      <c r="I8" s="3">
        <v>91.6</v>
      </c>
      <c r="J8" s="3">
        <v>86.79</v>
      </c>
      <c r="K8" s="3">
        <v>128.52000000000001</v>
      </c>
      <c r="L8" s="3">
        <v>83.38</v>
      </c>
      <c r="M8" s="3">
        <v>221.7</v>
      </c>
      <c r="N8" s="3">
        <v>133.41</v>
      </c>
      <c r="O8" s="16">
        <f t="shared" si="0"/>
        <v>1382.1200000000001</v>
      </c>
      <c r="P8" s="467">
        <v>1382.12</v>
      </c>
    </row>
    <row r="9" spans="1:21" ht="18.75">
      <c r="A9" s="8">
        <v>11810</v>
      </c>
      <c r="B9" s="411" t="s">
        <v>631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5.22</v>
      </c>
      <c r="J9" s="3">
        <v>20.48</v>
      </c>
      <c r="K9" s="3">
        <v>3.43</v>
      </c>
      <c r="L9" s="3">
        <v>16</v>
      </c>
      <c r="M9" s="3">
        <v>0</v>
      </c>
      <c r="N9" s="3"/>
      <c r="O9" s="16">
        <f t="shared" si="0"/>
        <v>45.129999999999995</v>
      </c>
      <c r="P9" s="467">
        <v>45.13</v>
      </c>
    </row>
    <row r="10" spans="1:21" ht="18.75">
      <c r="A10" s="8">
        <v>11815</v>
      </c>
      <c r="B10" s="411" t="s">
        <v>5</v>
      </c>
      <c r="C10" s="3">
        <v>2790</v>
      </c>
      <c r="D10" s="3">
        <v>1295.3</v>
      </c>
      <c r="E10" s="3">
        <v>1477.5</v>
      </c>
      <c r="F10" s="3">
        <v>4670.5</v>
      </c>
      <c r="G10" s="3">
        <v>2475</v>
      </c>
      <c r="H10" s="3">
        <v>1179</v>
      </c>
      <c r="I10" s="3">
        <v>1636.5</v>
      </c>
      <c r="J10" s="3">
        <v>3688.5</v>
      </c>
      <c r="K10" s="3">
        <v>1589</v>
      </c>
      <c r="L10" s="3">
        <v>1274</v>
      </c>
      <c r="M10" s="3">
        <v>779.5</v>
      </c>
      <c r="N10" s="3">
        <v>961.5</v>
      </c>
      <c r="O10" s="16">
        <f t="shared" si="0"/>
        <v>23816.3</v>
      </c>
      <c r="P10" s="467">
        <v>23816.3</v>
      </c>
    </row>
    <row r="11" spans="1:21" ht="18.75">
      <c r="A11" s="8">
        <v>11816</v>
      </c>
      <c r="B11" s="411" t="s">
        <v>6</v>
      </c>
      <c r="C11" s="3">
        <v>194.14</v>
      </c>
      <c r="D11" s="3">
        <v>194.14</v>
      </c>
      <c r="E11" s="3">
        <v>182.72</v>
      </c>
      <c r="F11" s="3">
        <v>194.14</v>
      </c>
      <c r="G11" s="3">
        <v>222.69</v>
      </c>
      <c r="H11" s="3">
        <v>203.28</v>
      </c>
      <c r="I11" s="3">
        <v>235.25</v>
      </c>
      <c r="J11" s="3">
        <v>194.14</v>
      </c>
      <c r="K11" s="3">
        <v>199.85</v>
      </c>
      <c r="L11" s="3">
        <v>194.14</v>
      </c>
      <c r="M11" s="3">
        <v>216.98</v>
      </c>
      <c r="N11" s="3">
        <v>194.14</v>
      </c>
      <c r="O11" s="16">
        <f t="shared" si="0"/>
        <v>2425.6099999999997</v>
      </c>
      <c r="P11" s="467">
        <v>2425.61</v>
      </c>
    </row>
    <row r="12" spans="1:21" ht="18.75">
      <c r="A12" s="8">
        <v>11817</v>
      </c>
      <c r="B12" s="411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175</v>
      </c>
      <c r="O12" s="16">
        <f t="shared" si="0"/>
        <v>175</v>
      </c>
      <c r="P12" s="467">
        <v>175</v>
      </c>
    </row>
    <row r="13" spans="1:21" ht="18.75">
      <c r="A13" s="8">
        <v>11818</v>
      </c>
      <c r="B13" s="411" t="s">
        <v>8</v>
      </c>
      <c r="C13" s="3">
        <v>10.29</v>
      </c>
      <c r="D13" s="3">
        <v>48.02</v>
      </c>
      <c r="E13" s="3">
        <v>92.62</v>
      </c>
      <c r="F13" s="3">
        <v>54.88</v>
      </c>
      <c r="G13" s="3">
        <v>240.1</v>
      </c>
      <c r="H13" s="3">
        <v>977.55</v>
      </c>
      <c r="I13" s="3">
        <v>85.75</v>
      </c>
      <c r="J13" s="3">
        <v>30.87</v>
      </c>
      <c r="K13" s="3">
        <v>596.82000000000005</v>
      </c>
      <c r="L13" s="3">
        <v>30.87</v>
      </c>
      <c r="M13" s="3">
        <v>10.29</v>
      </c>
      <c r="N13" s="3">
        <v>3.43</v>
      </c>
      <c r="O13" s="16">
        <f t="shared" si="0"/>
        <v>2181.4899999999998</v>
      </c>
      <c r="P13" s="467">
        <v>2181.4899999999998</v>
      </c>
    </row>
    <row r="14" spans="1:21" ht="18.75">
      <c r="A14" s="8">
        <v>11899</v>
      </c>
      <c r="B14" s="411" t="s">
        <v>9</v>
      </c>
      <c r="C14" s="3">
        <v>30.56</v>
      </c>
      <c r="D14" s="3">
        <v>16.13</v>
      </c>
      <c r="E14" s="3">
        <v>18.07</v>
      </c>
      <c r="F14" s="3">
        <v>13</v>
      </c>
      <c r="G14" s="3">
        <v>18.690000000000001</v>
      </c>
      <c r="H14" s="3">
        <v>16.25</v>
      </c>
      <c r="I14" s="3">
        <v>21.44</v>
      </c>
      <c r="J14" s="3">
        <v>17.739999999999998</v>
      </c>
      <c r="K14" s="3">
        <v>15.38</v>
      </c>
      <c r="L14" s="3">
        <v>33.83</v>
      </c>
      <c r="M14" s="3">
        <v>2642.48</v>
      </c>
      <c r="N14" s="3">
        <v>28.04</v>
      </c>
      <c r="O14" s="16">
        <f t="shared" si="0"/>
        <v>2871.61</v>
      </c>
      <c r="P14" s="467">
        <v>2871.61</v>
      </c>
    </row>
    <row r="15" spans="1:21" ht="38.25" customHeight="1">
      <c r="A15" s="8">
        <v>12105</v>
      </c>
      <c r="B15" s="412" t="s">
        <v>10</v>
      </c>
      <c r="C15" s="3">
        <v>5283.31</v>
      </c>
      <c r="D15" s="3">
        <v>4055.14</v>
      </c>
      <c r="E15" s="3">
        <v>3573.17</v>
      </c>
      <c r="F15" s="3">
        <v>2815.71</v>
      </c>
      <c r="G15" s="3">
        <v>3205.86</v>
      </c>
      <c r="H15" s="3">
        <v>3053.53</v>
      </c>
      <c r="I15" s="3">
        <v>3095.41</v>
      </c>
      <c r="J15" s="3">
        <v>3031.55</v>
      </c>
      <c r="K15" s="3">
        <v>3072.04</v>
      </c>
      <c r="L15" s="3">
        <v>3365.56</v>
      </c>
      <c r="M15" s="3">
        <v>4756.16</v>
      </c>
      <c r="N15" s="3">
        <v>2369.7800000000002</v>
      </c>
      <c r="O15" s="16">
        <f t="shared" si="0"/>
        <v>41677.22</v>
      </c>
      <c r="P15" s="467">
        <v>41677.22</v>
      </c>
    </row>
    <row r="16" spans="1:21" ht="42.75" customHeight="1">
      <c r="A16" s="8">
        <v>12106</v>
      </c>
      <c r="B16" s="412" t="s">
        <v>11</v>
      </c>
      <c r="C16" s="3">
        <v>20</v>
      </c>
      <c r="D16" s="3">
        <v>11.4</v>
      </c>
      <c r="E16" s="3">
        <v>194.86</v>
      </c>
      <c r="F16" s="3">
        <v>7.6</v>
      </c>
      <c r="G16" s="3">
        <v>9.5</v>
      </c>
      <c r="H16" s="3">
        <v>9.5</v>
      </c>
      <c r="I16" s="3">
        <v>5.7</v>
      </c>
      <c r="J16" s="3">
        <v>4.75</v>
      </c>
      <c r="K16" s="3">
        <v>4.75</v>
      </c>
      <c r="L16" s="3">
        <v>5.7</v>
      </c>
      <c r="M16" s="3">
        <v>8.5500000000000007</v>
      </c>
      <c r="N16" s="3">
        <v>4.75</v>
      </c>
      <c r="O16" s="16">
        <f t="shared" si="0"/>
        <v>287.06</v>
      </c>
      <c r="P16" s="467">
        <v>287.06</v>
      </c>
    </row>
    <row r="17" spans="1:16" ht="18.75">
      <c r="A17" s="8">
        <v>12107</v>
      </c>
      <c r="B17" s="411" t="s">
        <v>12</v>
      </c>
      <c r="C17" s="3">
        <v>9625</v>
      </c>
      <c r="D17" s="3">
        <v>4046.5</v>
      </c>
      <c r="E17" s="3">
        <v>3850</v>
      </c>
      <c r="F17" s="3">
        <v>9378.5</v>
      </c>
      <c r="G17" s="3">
        <v>6268</v>
      </c>
      <c r="H17" s="3">
        <v>4474</v>
      </c>
      <c r="I17" s="3">
        <v>4963</v>
      </c>
      <c r="J17" s="3">
        <v>9718.08</v>
      </c>
      <c r="K17" s="3">
        <v>4392.5</v>
      </c>
      <c r="L17" s="3">
        <v>3934.5</v>
      </c>
      <c r="M17" s="3">
        <v>3656.58</v>
      </c>
      <c r="N17" s="3">
        <v>3177</v>
      </c>
      <c r="O17" s="16">
        <f t="shared" si="0"/>
        <v>67483.66</v>
      </c>
      <c r="P17" s="467">
        <v>67483.66</v>
      </c>
    </row>
    <row r="18" spans="1:16" ht="18.75">
      <c r="A18" s="8">
        <v>12108</v>
      </c>
      <c r="B18" s="411" t="s">
        <v>13</v>
      </c>
      <c r="C18" s="3">
        <v>3758.89</v>
      </c>
      <c r="D18" s="3">
        <v>3106.64</v>
      </c>
      <c r="E18" s="3">
        <v>2009.15</v>
      </c>
      <c r="F18" s="3">
        <v>1215.08</v>
      </c>
      <c r="G18" s="3">
        <v>1118.6300000000001</v>
      </c>
      <c r="H18" s="3">
        <v>1195.22</v>
      </c>
      <c r="I18" s="3">
        <v>1172.8599999999999</v>
      </c>
      <c r="J18" s="3">
        <v>1267.05</v>
      </c>
      <c r="K18" s="3">
        <v>1473.88</v>
      </c>
      <c r="L18" s="3">
        <v>1156.31</v>
      </c>
      <c r="M18" s="3">
        <v>1051.0999999999999</v>
      </c>
      <c r="N18" s="3">
        <v>1365.58</v>
      </c>
      <c r="O18" s="16">
        <f t="shared" si="0"/>
        <v>19890.39</v>
      </c>
      <c r="P18" s="467">
        <v>19890.39</v>
      </c>
    </row>
    <row r="19" spans="1:16" ht="18.75">
      <c r="A19" s="8">
        <v>12109</v>
      </c>
      <c r="B19" s="411" t="s">
        <v>14</v>
      </c>
      <c r="C19" s="3">
        <v>3439.63</v>
      </c>
      <c r="D19" s="3">
        <v>2709.4</v>
      </c>
      <c r="E19" s="3">
        <v>1795.33</v>
      </c>
      <c r="F19" s="3">
        <v>1155.06</v>
      </c>
      <c r="G19" s="3">
        <v>1038.1099999999999</v>
      </c>
      <c r="H19" s="3">
        <v>1161.1400000000001</v>
      </c>
      <c r="I19" s="3">
        <v>1051.3800000000001</v>
      </c>
      <c r="J19" s="3">
        <v>1186.55</v>
      </c>
      <c r="K19" s="3">
        <v>1261.95</v>
      </c>
      <c r="L19" s="3">
        <v>1084.49</v>
      </c>
      <c r="M19" s="3">
        <v>1042.6300000000001</v>
      </c>
      <c r="N19" s="3">
        <v>1254.6400000000001</v>
      </c>
      <c r="O19" s="16">
        <f t="shared" si="0"/>
        <v>18180.309999999998</v>
      </c>
      <c r="P19" s="467">
        <v>18180.310000000001</v>
      </c>
    </row>
    <row r="20" spans="1:16" ht="18.75">
      <c r="A20" s="8">
        <v>12110</v>
      </c>
      <c r="B20" s="411" t="s">
        <v>15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30.14</v>
      </c>
      <c r="K20" s="3">
        <v>0</v>
      </c>
      <c r="L20" s="3">
        <v>0</v>
      </c>
      <c r="M20" s="3"/>
      <c r="N20" s="3"/>
      <c r="O20" s="16">
        <f t="shared" si="0"/>
        <v>30.14</v>
      </c>
      <c r="P20" s="467">
        <v>30.14</v>
      </c>
    </row>
    <row r="21" spans="1:16" ht="18.75">
      <c r="A21" s="8">
        <v>12111</v>
      </c>
      <c r="B21" s="411" t="s">
        <v>16</v>
      </c>
      <c r="C21" s="3">
        <v>653.75</v>
      </c>
      <c r="D21" s="3">
        <v>358</v>
      </c>
      <c r="E21" s="3">
        <v>463.35</v>
      </c>
      <c r="F21" s="3">
        <v>656.75</v>
      </c>
      <c r="G21" s="3">
        <v>655.09</v>
      </c>
      <c r="H21" s="3">
        <v>446.25</v>
      </c>
      <c r="I21" s="3">
        <v>658.28</v>
      </c>
      <c r="J21" s="3">
        <v>407</v>
      </c>
      <c r="K21" s="3">
        <v>716.3</v>
      </c>
      <c r="L21" s="3">
        <v>785.5</v>
      </c>
      <c r="M21" s="3">
        <v>904</v>
      </c>
      <c r="N21" s="3">
        <v>270.5</v>
      </c>
      <c r="O21" s="16">
        <f t="shared" si="0"/>
        <v>6974.77</v>
      </c>
      <c r="P21" s="467">
        <v>6974.77</v>
      </c>
    </row>
    <row r="22" spans="1:16" ht="18.75">
      <c r="A22" s="8">
        <v>12112</v>
      </c>
      <c r="B22" s="411" t="s">
        <v>17</v>
      </c>
      <c r="C22" s="3">
        <v>245.5</v>
      </c>
      <c r="D22" s="3">
        <v>189.75</v>
      </c>
      <c r="E22" s="3">
        <v>167</v>
      </c>
      <c r="F22" s="3">
        <v>199.75</v>
      </c>
      <c r="G22" s="3">
        <v>236</v>
      </c>
      <c r="H22" s="3">
        <v>125</v>
      </c>
      <c r="I22" s="3">
        <v>133.25</v>
      </c>
      <c r="J22" s="3">
        <v>177.35</v>
      </c>
      <c r="K22" s="3">
        <v>147.86000000000001</v>
      </c>
      <c r="L22" s="3">
        <v>97.5</v>
      </c>
      <c r="M22" s="3">
        <v>135.5</v>
      </c>
      <c r="N22" s="3">
        <v>300.5</v>
      </c>
      <c r="O22" s="16">
        <f t="shared" si="0"/>
        <v>2154.96</v>
      </c>
      <c r="P22" s="467">
        <v>2154.96</v>
      </c>
    </row>
    <row r="23" spans="1:16" ht="18.75">
      <c r="A23" s="8">
        <v>12113</v>
      </c>
      <c r="B23" s="411" t="s">
        <v>18</v>
      </c>
      <c r="C23" s="3">
        <v>3479</v>
      </c>
      <c r="D23" s="3">
        <v>1276.21</v>
      </c>
      <c r="E23" s="3">
        <v>1254.5</v>
      </c>
      <c r="F23" s="3">
        <v>2980.5</v>
      </c>
      <c r="G23" s="3">
        <v>1794</v>
      </c>
      <c r="H23" s="3">
        <v>1473</v>
      </c>
      <c r="I23" s="3">
        <v>1517.24</v>
      </c>
      <c r="J23" s="3">
        <v>2888</v>
      </c>
      <c r="K23" s="3">
        <v>1404</v>
      </c>
      <c r="L23" s="3">
        <v>1409</v>
      </c>
      <c r="M23" s="3">
        <v>993</v>
      </c>
      <c r="N23" s="3">
        <v>937.5</v>
      </c>
      <c r="O23" s="16">
        <f t="shared" si="0"/>
        <v>21405.949999999997</v>
      </c>
      <c r="P23" s="467">
        <v>21405.95</v>
      </c>
    </row>
    <row r="24" spans="1:16" ht="18.75">
      <c r="A24" s="8">
        <v>12114</v>
      </c>
      <c r="B24" s="411" t="s">
        <v>19</v>
      </c>
      <c r="C24" s="3">
        <v>1303.02</v>
      </c>
      <c r="D24" s="3">
        <v>1596.46</v>
      </c>
      <c r="E24" s="3">
        <v>1336.24</v>
      </c>
      <c r="F24" s="3">
        <v>754.29</v>
      </c>
      <c r="G24" s="3">
        <v>1991.67</v>
      </c>
      <c r="H24" s="3">
        <v>713.15</v>
      </c>
      <c r="I24" s="3">
        <v>704.55</v>
      </c>
      <c r="J24" s="3">
        <v>1838.26</v>
      </c>
      <c r="K24" s="3">
        <v>911.3</v>
      </c>
      <c r="L24" s="3">
        <v>772.99</v>
      </c>
      <c r="M24" s="3">
        <v>1580.67</v>
      </c>
      <c r="N24" s="3">
        <v>672.71</v>
      </c>
      <c r="O24" s="16">
        <f t="shared" si="0"/>
        <v>14175.309999999998</v>
      </c>
      <c r="P24" s="467">
        <v>14175.31</v>
      </c>
    </row>
    <row r="25" spans="1:16" ht="18.75">
      <c r="A25" s="8">
        <v>12115</v>
      </c>
      <c r="B25" s="411" t="s">
        <v>35</v>
      </c>
      <c r="C25" s="3">
        <v>6623.75</v>
      </c>
      <c r="D25" s="3">
        <v>4876.33</v>
      </c>
      <c r="E25" s="3">
        <v>5215.72</v>
      </c>
      <c r="F25" s="3">
        <v>5437.62</v>
      </c>
      <c r="G25" s="3">
        <v>6070.91</v>
      </c>
      <c r="H25" s="3">
        <v>5242.54</v>
      </c>
      <c r="I25" s="3">
        <v>5048.3900000000003</v>
      </c>
      <c r="J25" s="3">
        <v>5363.78</v>
      </c>
      <c r="K25" s="3">
        <v>5836.55</v>
      </c>
      <c r="L25" s="3">
        <v>5141.95</v>
      </c>
      <c r="M25" s="3">
        <v>5100.95</v>
      </c>
      <c r="N25" s="3">
        <v>4781.26</v>
      </c>
      <c r="O25" s="16">
        <f t="shared" si="0"/>
        <v>64739.749999999993</v>
      </c>
      <c r="P25" s="467">
        <v>64739.75</v>
      </c>
    </row>
    <row r="26" spans="1:16" ht="18.75">
      <c r="A26" s="8">
        <v>12117</v>
      </c>
      <c r="B26" s="411" t="s">
        <v>20</v>
      </c>
      <c r="C26" s="3">
        <v>1164.1199999999999</v>
      </c>
      <c r="D26" s="3">
        <v>861.78</v>
      </c>
      <c r="E26" s="3">
        <v>662.56</v>
      </c>
      <c r="F26" s="3">
        <v>347.18</v>
      </c>
      <c r="G26" s="3">
        <v>382.98</v>
      </c>
      <c r="H26" s="3">
        <v>458.15</v>
      </c>
      <c r="I26" s="3">
        <v>384</v>
      </c>
      <c r="J26" s="3">
        <v>414.19</v>
      </c>
      <c r="K26" s="3">
        <v>641.95000000000005</v>
      </c>
      <c r="L26" s="3">
        <v>367.31</v>
      </c>
      <c r="M26" s="3">
        <v>330.48</v>
      </c>
      <c r="N26" s="3">
        <v>585.21</v>
      </c>
      <c r="O26" s="16">
        <f t="shared" si="0"/>
        <v>6599.9100000000008</v>
      </c>
      <c r="P26" s="467">
        <v>6599.91</v>
      </c>
    </row>
    <row r="27" spans="1:16" ht="18.75">
      <c r="A27" s="8">
        <v>12118</v>
      </c>
      <c r="B27" s="411" t="s">
        <v>21</v>
      </c>
      <c r="C27" s="3">
        <v>1053.33</v>
      </c>
      <c r="D27" s="3">
        <v>5392.86</v>
      </c>
      <c r="E27" s="3">
        <v>0</v>
      </c>
      <c r="F27" s="3">
        <v>0</v>
      </c>
      <c r="G27" s="3">
        <v>9660</v>
      </c>
      <c r="H27" s="3">
        <v>0</v>
      </c>
      <c r="I27" s="3">
        <v>5</v>
      </c>
      <c r="J27" s="3">
        <v>750</v>
      </c>
      <c r="K27" s="3">
        <v>750</v>
      </c>
      <c r="L27" s="3">
        <v>0</v>
      </c>
      <c r="M27" s="3">
        <v>8266.68</v>
      </c>
      <c r="N27" s="3">
        <v>0</v>
      </c>
      <c r="O27" s="16">
        <f t="shared" si="0"/>
        <v>25877.87</v>
      </c>
      <c r="P27" s="467">
        <v>25877.87</v>
      </c>
    </row>
    <row r="28" spans="1:16" ht="18.75">
      <c r="A28" s="8">
        <v>12119</v>
      </c>
      <c r="B28" s="411" t="s">
        <v>64</v>
      </c>
      <c r="C28" s="3">
        <v>91.71</v>
      </c>
      <c r="D28" s="3">
        <v>111.78</v>
      </c>
      <c r="E28" s="3">
        <v>117.28</v>
      </c>
      <c r="F28" s="3">
        <v>79.3</v>
      </c>
      <c r="G28" s="3">
        <v>126.52</v>
      </c>
      <c r="H28" s="3">
        <v>118.84</v>
      </c>
      <c r="I28" s="3">
        <v>182</v>
      </c>
      <c r="J28" s="3">
        <v>152</v>
      </c>
      <c r="K28" s="3">
        <v>115.42</v>
      </c>
      <c r="L28" s="3">
        <v>143.52000000000001</v>
      </c>
      <c r="M28" s="3">
        <v>230.38</v>
      </c>
      <c r="N28" s="3">
        <v>41</v>
      </c>
      <c r="O28" s="16">
        <f t="shared" si="0"/>
        <v>1509.75</v>
      </c>
      <c r="P28" s="467">
        <v>1509.75</v>
      </c>
    </row>
    <row r="29" spans="1:16" ht="18.75">
      <c r="A29" s="8">
        <v>12123</v>
      </c>
      <c r="B29" s="411" t="s">
        <v>22</v>
      </c>
      <c r="C29" s="3">
        <v>2947.16</v>
      </c>
      <c r="D29" s="3">
        <v>2191.7199999999998</v>
      </c>
      <c r="E29" s="3">
        <v>2277.9</v>
      </c>
      <c r="F29" s="3">
        <v>1853.4</v>
      </c>
      <c r="G29" s="3">
        <v>2540</v>
      </c>
      <c r="H29" s="3">
        <v>2517.34</v>
      </c>
      <c r="I29" s="3">
        <v>2344.5500000000002</v>
      </c>
      <c r="J29" s="3">
        <v>2439.75</v>
      </c>
      <c r="K29" s="3">
        <v>1901.7</v>
      </c>
      <c r="L29" s="3">
        <v>2934.15</v>
      </c>
      <c r="M29" s="3">
        <v>2596.4</v>
      </c>
      <c r="N29" s="3">
        <v>1818.74</v>
      </c>
      <c r="O29" s="16">
        <f t="shared" si="0"/>
        <v>28362.810000000005</v>
      </c>
      <c r="P29" s="467">
        <v>28362.81</v>
      </c>
    </row>
    <row r="30" spans="1:16" ht="18.75">
      <c r="A30" s="8">
        <v>12210</v>
      </c>
      <c r="B30" s="411" t="s">
        <v>23</v>
      </c>
      <c r="C30" s="3">
        <v>4475.55</v>
      </c>
      <c r="D30" s="3">
        <v>345.1</v>
      </c>
      <c r="E30" s="3">
        <v>503.59</v>
      </c>
      <c r="F30" s="3">
        <v>237.6</v>
      </c>
      <c r="G30" s="3">
        <v>145.94</v>
      </c>
      <c r="H30" s="3">
        <v>255.39</v>
      </c>
      <c r="I30" s="3">
        <v>112.59</v>
      </c>
      <c r="J30" s="3">
        <v>355.09</v>
      </c>
      <c r="K30" s="3">
        <v>1253.1400000000001</v>
      </c>
      <c r="L30" s="3">
        <v>250.36</v>
      </c>
      <c r="M30" s="3">
        <v>853.66</v>
      </c>
      <c r="N30" s="3">
        <v>676.17</v>
      </c>
      <c r="O30" s="16">
        <f t="shared" si="0"/>
        <v>9464.1800000000021</v>
      </c>
      <c r="P30" s="467">
        <v>9464.18</v>
      </c>
    </row>
    <row r="31" spans="1:16" ht="18.75">
      <c r="A31" s="8">
        <v>12211</v>
      </c>
      <c r="B31" s="411" t="s">
        <v>24</v>
      </c>
      <c r="C31" s="3">
        <v>36.119999999999997</v>
      </c>
      <c r="D31" s="3">
        <v>49.5</v>
      </c>
      <c r="E31" s="3">
        <v>49.14</v>
      </c>
      <c r="F31" s="3">
        <v>32.340000000000003</v>
      </c>
      <c r="G31" s="3">
        <v>52.82</v>
      </c>
      <c r="H31" s="3">
        <v>50.48</v>
      </c>
      <c r="I31" s="3">
        <v>76.44</v>
      </c>
      <c r="J31" s="3">
        <v>63.84</v>
      </c>
      <c r="K31" s="3">
        <v>45.78</v>
      </c>
      <c r="L31" s="3">
        <v>71.98</v>
      </c>
      <c r="M31" s="3">
        <v>62.58</v>
      </c>
      <c r="N31" s="3">
        <v>17.22</v>
      </c>
      <c r="O31" s="16">
        <f t="shared" si="0"/>
        <v>608.24</v>
      </c>
      <c r="P31" s="467">
        <v>608.24</v>
      </c>
    </row>
    <row r="32" spans="1:16" ht="18.75">
      <c r="A32" s="8">
        <v>14299</v>
      </c>
      <c r="B32" s="411" t="s">
        <v>25</v>
      </c>
      <c r="C32" s="3">
        <v>171.08</v>
      </c>
      <c r="D32" s="3">
        <v>237.9</v>
      </c>
      <c r="E32" s="3">
        <v>193.01</v>
      </c>
      <c r="F32" s="3">
        <v>138.12</v>
      </c>
      <c r="G32" s="3">
        <v>244.89</v>
      </c>
      <c r="H32" s="3">
        <v>136.76</v>
      </c>
      <c r="I32" s="3">
        <v>208.83</v>
      </c>
      <c r="J32" s="3">
        <v>209.06</v>
      </c>
      <c r="K32" s="3">
        <v>120.87</v>
      </c>
      <c r="L32" s="3">
        <v>183.01</v>
      </c>
      <c r="M32" s="3">
        <v>221.65</v>
      </c>
      <c r="N32" s="3">
        <v>78.77</v>
      </c>
      <c r="O32" s="16">
        <f t="shared" si="0"/>
        <v>2143.9499999999998</v>
      </c>
      <c r="P32" s="467">
        <v>2143.9499999999998</v>
      </c>
    </row>
    <row r="33" spans="1:19" ht="39" customHeight="1">
      <c r="A33" s="8">
        <v>14399</v>
      </c>
      <c r="B33" s="412" t="s">
        <v>36</v>
      </c>
      <c r="C33" s="3">
        <v>0</v>
      </c>
      <c r="D33" s="3">
        <v>0</v>
      </c>
      <c r="E33" s="3">
        <v>0</v>
      </c>
      <c r="F33" s="3">
        <v>0</v>
      </c>
      <c r="G33" s="3">
        <v>16</v>
      </c>
      <c r="H33" s="3">
        <v>480.35</v>
      </c>
      <c r="I33" s="3">
        <v>48.75</v>
      </c>
      <c r="J33" s="3">
        <v>41.75</v>
      </c>
      <c r="K33" s="3">
        <v>39</v>
      </c>
      <c r="L33" s="3">
        <v>12</v>
      </c>
      <c r="M33" s="3">
        <v>0</v>
      </c>
      <c r="N33" s="3"/>
      <c r="O33" s="16">
        <f t="shared" si="0"/>
        <v>637.85</v>
      </c>
      <c r="P33" s="467">
        <v>637.85</v>
      </c>
    </row>
    <row r="34" spans="1:19" ht="18.75">
      <c r="A34" s="8">
        <v>15402</v>
      </c>
      <c r="B34" s="411" t="s">
        <v>26</v>
      </c>
      <c r="C34" s="3">
        <v>2063.92</v>
      </c>
      <c r="D34" s="3">
        <v>497.17</v>
      </c>
      <c r="E34" s="3">
        <v>426.49</v>
      </c>
      <c r="F34" s="3">
        <v>1267.1300000000001</v>
      </c>
      <c r="G34" s="3">
        <v>774.75</v>
      </c>
      <c r="H34" s="3">
        <v>584.24</v>
      </c>
      <c r="I34" s="3">
        <v>520.48</v>
      </c>
      <c r="J34" s="3">
        <v>2195.34</v>
      </c>
      <c r="K34" s="3">
        <v>250.28</v>
      </c>
      <c r="L34" s="3">
        <v>625.66999999999996</v>
      </c>
      <c r="M34" s="3">
        <v>423.8</v>
      </c>
      <c r="N34" s="3">
        <v>801</v>
      </c>
      <c r="O34" s="16">
        <f t="shared" si="0"/>
        <v>10430.27</v>
      </c>
      <c r="P34" s="467">
        <v>10430.27</v>
      </c>
    </row>
    <row r="35" spans="1:19" ht="18.75">
      <c r="A35" s="8">
        <v>15499</v>
      </c>
      <c r="B35" s="411" t="s">
        <v>27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/>
      <c r="N35" s="3"/>
      <c r="O35" s="16">
        <f t="shared" si="0"/>
        <v>0</v>
      </c>
      <c r="P35" s="467">
        <v>0</v>
      </c>
    </row>
    <row r="36" spans="1:19" ht="18.75">
      <c r="A36" s="8">
        <v>15301</v>
      </c>
      <c r="B36" s="411" t="s">
        <v>28</v>
      </c>
      <c r="C36" s="3">
        <v>203.98</v>
      </c>
      <c r="D36" s="3">
        <v>103.96</v>
      </c>
      <c r="E36" s="3">
        <v>116.91</v>
      </c>
      <c r="F36" s="3">
        <v>142.91999999999999</v>
      </c>
      <c r="G36" s="3">
        <v>220.37</v>
      </c>
      <c r="H36" s="3">
        <v>141.57</v>
      </c>
      <c r="I36" s="3">
        <v>151.35</v>
      </c>
      <c r="J36" s="3">
        <v>261.49</v>
      </c>
      <c r="K36" s="3">
        <v>254.65</v>
      </c>
      <c r="L36" s="3">
        <v>239.68</v>
      </c>
      <c r="M36" s="3">
        <v>442.78</v>
      </c>
      <c r="N36" s="3">
        <v>229.83</v>
      </c>
      <c r="O36" s="16">
        <f t="shared" si="0"/>
        <v>2509.4899999999998</v>
      </c>
      <c r="P36" s="467">
        <v>2509.4899999999998</v>
      </c>
    </row>
    <row r="37" spans="1:19" ht="18.75">
      <c r="A37" s="8">
        <v>15302</v>
      </c>
      <c r="B37" s="411" t="s">
        <v>29</v>
      </c>
      <c r="C37" s="3">
        <v>27.78</v>
      </c>
      <c r="D37" s="3">
        <v>20.88</v>
      </c>
      <c r="E37" s="3">
        <v>33.29</v>
      </c>
      <c r="F37" s="3">
        <v>40.42</v>
      </c>
      <c r="G37" s="3">
        <v>18.3</v>
      </c>
      <c r="H37" s="3">
        <v>50.09</v>
      </c>
      <c r="I37" s="3">
        <v>56.28</v>
      </c>
      <c r="J37" s="3">
        <v>84.13</v>
      </c>
      <c r="K37" s="3">
        <v>51.97</v>
      </c>
      <c r="L37" s="3">
        <v>39.01</v>
      </c>
      <c r="M37" s="3">
        <v>91.66</v>
      </c>
      <c r="N37" s="3">
        <v>59.2</v>
      </c>
      <c r="O37" s="16">
        <f t="shared" si="0"/>
        <v>573.01</v>
      </c>
      <c r="P37" s="467">
        <v>573.01</v>
      </c>
    </row>
    <row r="38" spans="1:19" ht="18.75">
      <c r="A38" s="8">
        <v>15310</v>
      </c>
      <c r="B38" s="411" t="s">
        <v>30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/>
      <c r="N38" s="3"/>
      <c r="O38" s="16">
        <f t="shared" si="0"/>
        <v>0</v>
      </c>
      <c r="P38" s="467">
        <v>0</v>
      </c>
    </row>
    <row r="39" spans="1:19" ht="18.75">
      <c r="A39" s="8">
        <v>15312</v>
      </c>
      <c r="B39" s="411" t="s">
        <v>31</v>
      </c>
      <c r="C39" s="3">
        <v>88.52</v>
      </c>
      <c r="D39" s="3">
        <v>65.69</v>
      </c>
      <c r="E39" s="3">
        <v>68.56</v>
      </c>
      <c r="F39" s="3">
        <v>28.57</v>
      </c>
      <c r="G39" s="3">
        <v>79.989999999999995</v>
      </c>
      <c r="H39" s="3">
        <v>79.930000000000007</v>
      </c>
      <c r="I39" s="3">
        <v>85.71</v>
      </c>
      <c r="J39" s="3">
        <v>74.25</v>
      </c>
      <c r="K39" s="3">
        <v>105.64</v>
      </c>
      <c r="L39" s="3">
        <v>59.98</v>
      </c>
      <c r="M39" s="3">
        <v>42.85</v>
      </c>
      <c r="N39" s="3">
        <v>59.99</v>
      </c>
      <c r="O39" s="16">
        <f t="shared" si="0"/>
        <v>839.68000000000006</v>
      </c>
      <c r="P39">
        <v>839.68</v>
      </c>
    </row>
    <row r="40" spans="1:19" ht="18.75">
      <c r="A40" s="8">
        <v>15314</v>
      </c>
      <c r="B40" s="411" t="s">
        <v>32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/>
      <c r="N40" s="3"/>
      <c r="O40" s="16">
        <f t="shared" si="0"/>
        <v>0</v>
      </c>
      <c r="P40" s="467">
        <v>0</v>
      </c>
    </row>
    <row r="41" spans="1:19" ht="18.75">
      <c r="A41" s="1">
        <v>16201</v>
      </c>
      <c r="B41" s="2" t="s">
        <v>717</v>
      </c>
      <c r="C41" s="3">
        <v>0</v>
      </c>
      <c r="D41" s="3">
        <v>33993.39</v>
      </c>
      <c r="E41" s="3">
        <v>66961.64</v>
      </c>
      <c r="F41" s="3">
        <v>33480.82</v>
      </c>
      <c r="G41" s="3">
        <v>33480.82</v>
      </c>
      <c r="H41" s="3">
        <v>33480.82</v>
      </c>
      <c r="I41" s="3">
        <v>33480.82</v>
      </c>
      <c r="J41" s="3">
        <v>33480.82</v>
      </c>
      <c r="K41" s="3">
        <v>33480.82</v>
      </c>
      <c r="L41" s="3">
        <v>33480.82</v>
      </c>
      <c r="M41" s="3">
        <v>33993.39</v>
      </c>
      <c r="N41" s="3">
        <v>67986.78</v>
      </c>
      <c r="O41" s="16">
        <f t="shared" si="0"/>
        <v>437300.94000000006</v>
      </c>
      <c r="P41" s="467">
        <v>437300.94</v>
      </c>
    </row>
    <row r="42" spans="1:19" ht="18.75">
      <c r="A42" s="466">
        <v>22201</v>
      </c>
      <c r="B42" s="432" t="s">
        <v>716</v>
      </c>
      <c r="C42" s="3">
        <v>0</v>
      </c>
      <c r="D42" s="3">
        <v>101980.16</v>
      </c>
      <c r="E42" s="3">
        <v>200884.92</v>
      </c>
      <c r="F42" s="3">
        <v>100442.46</v>
      </c>
      <c r="G42" s="3">
        <v>100442.46</v>
      </c>
      <c r="H42" s="3">
        <v>100442.46</v>
      </c>
      <c r="I42" s="3">
        <v>100442.46</v>
      </c>
      <c r="J42" s="3">
        <v>100442.46</v>
      </c>
      <c r="K42" s="3">
        <v>100442.46</v>
      </c>
      <c r="L42" s="3">
        <v>100442.46</v>
      </c>
      <c r="M42" s="3">
        <v>101980.18</v>
      </c>
      <c r="N42" s="3">
        <v>203960.34</v>
      </c>
      <c r="O42" s="16">
        <f t="shared" si="0"/>
        <v>1311902.82</v>
      </c>
      <c r="P42" s="467">
        <v>1311902.82</v>
      </c>
    </row>
    <row r="43" spans="1:19" ht="18.75">
      <c r="A43" s="28">
        <v>15706</v>
      </c>
      <c r="B43" s="432" t="s">
        <v>67</v>
      </c>
      <c r="C43" s="3">
        <v>0</v>
      </c>
      <c r="D43" s="3">
        <v>0</v>
      </c>
      <c r="E43" s="3">
        <v>407.96</v>
      </c>
      <c r="F43" s="3">
        <v>0</v>
      </c>
      <c r="G43" s="3">
        <v>0</v>
      </c>
      <c r="H43" s="3">
        <v>432.45</v>
      </c>
      <c r="I43" s="3">
        <v>0</v>
      </c>
      <c r="J43" s="3">
        <v>0</v>
      </c>
      <c r="K43" s="3">
        <v>145.27000000000001</v>
      </c>
      <c r="L43" s="3">
        <v>0</v>
      </c>
      <c r="M43" s="3"/>
      <c r="N43" s="3">
        <v>422.81</v>
      </c>
      <c r="O43" s="16">
        <f t="shared" si="0"/>
        <v>1408.49</v>
      </c>
      <c r="P43" s="467">
        <v>1408.49</v>
      </c>
      <c r="S43">
        <v>33716.75</v>
      </c>
    </row>
    <row r="44" spans="1:19" ht="18.75">
      <c r="A44" s="8">
        <v>15799</v>
      </c>
      <c r="B44" s="411" t="s">
        <v>33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125.8</v>
      </c>
      <c r="I44" s="3">
        <v>0</v>
      </c>
      <c r="J44" s="3">
        <v>0</v>
      </c>
      <c r="K44" s="3">
        <v>0</v>
      </c>
      <c r="L44" s="3">
        <v>975.65</v>
      </c>
      <c r="M44" s="3"/>
      <c r="N44" s="3"/>
      <c r="O44" s="16">
        <f t="shared" si="0"/>
        <v>1101.45</v>
      </c>
      <c r="P44" s="467">
        <v>1101.45</v>
      </c>
      <c r="S44">
        <v>33480.82</v>
      </c>
    </row>
    <row r="45" spans="1:19" ht="18.75">
      <c r="A45" s="8">
        <v>16405</v>
      </c>
      <c r="B45" s="24" t="s">
        <v>66</v>
      </c>
      <c r="C45" s="3">
        <v>0</v>
      </c>
      <c r="D45" s="3">
        <v>0</v>
      </c>
      <c r="E45" s="3">
        <v>2061.94</v>
      </c>
      <c r="F45" s="3">
        <v>0</v>
      </c>
      <c r="G45" s="3">
        <v>676.55</v>
      </c>
      <c r="H45" s="3">
        <v>876.55</v>
      </c>
      <c r="I45" s="3">
        <v>0</v>
      </c>
      <c r="J45" s="3">
        <v>0</v>
      </c>
      <c r="K45" s="3">
        <v>903</v>
      </c>
      <c r="L45" s="3">
        <v>861</v>
      </c>
      <c r="M45" s="3"/>
      <c r="N45" s="3"/>
      <c r="O45" s="16">
        <f t="shared" si="0"/>
        <v>5379.04</v>
      </c>
      <c r="P45" s="467">
        <v>5379.04</v>
      </c>
      <c r="S45">
        <f>+S43-S44</f>
        <v>235.93000000000029</v>
      </c>
    </row>
    <row r="46" spans="1:19" ht="36.75">
      <c r="A46" s="8"/>
      <c r="B46" s="433" t="s">
        <v>624</v>
      </c>
      <c r="C46" s="3">
        <v>0</v>
      </c>
      <c r="D46" s="3">
        <v>685.34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/>
      <c r="N46" s="3"/>
      <c r="O46" s="16">
        <f t="shared" si="0"/>
        <v>685.34</v>
      </c>
      <c r="P46" s="467">
        <v>685.34</v>
      </c>
    </row>
    <row r="47" spans="1:19" ht="54.75">
      <c r="A47" s="8">
        <v>16405</v>
      </c>
      <c r="B47" s="430" t="s">
        <v>54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/>
      <c r="N47" s="3"/>
      <c r="O47" s="16">
        <f t="shared" si="0"/>
        <v>0</v>
      </c>
      <c r="P47" s="467">
        <v>0</v>
      </c>
    </row>
    <row r="48" spans="1:19" ht="51" customHeight="1">
      <c r="A48" s="8">
        <v>16405</v>
      </c>
      <c r="B48" s="25" t="s">
        <v>63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3"/>
      <c r="O48" s="16">
        <f t="shared" si="0"/>
        <v>0</v>
      </c>
      <c r="P48" s="467">
        <v>0</v>
      </c>
    </row>
    <row r="49" spans="1:16" ht="90.75">
      <c r="A49" s="8">
        <v>22201</v>
      </c>
      <c r="B49" s="21" t="s">
        <v>55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3"/>
      <c r="O49" s="16">
        <f t="shared" si="0"/>
        <v>0</v>
      </c>
      <c r="P49" s="467">
        <v>0</v>
      </c>
    </row>
    <row r="50" spans="1:16" ht="75" customHeight="1">
      <c r="A50" s="8">
        <v>22201</v>
      </c>
      <c r="B50" s="21" t="s">
        <v>61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6">
        <f t="shared" si="0"/>
        <v>0</v>
      </c>
      <c r="P50" s="467">
        <v>0</v>
      </c>
    </row>
    <row r="51" spans="1:16" ht="54.75">
      <c r="A51" s="8">
        <v>22551</v>
      </c>
      <c r="B51" s="412" t="s">
        <v>57</v>
      </c>
      <c r="C51" s="3">
        <v>14208.03</v>
      </c>
      <c r="D51" s="3">
        <v>1447.73</v>
      </c>
      <c r="E51" s="3">
        <v>2514.0700000000002</v>
      </c>
      <c r="F51" s="3">
        <v>448.49</v>
      </c>
      <c r="G51" s="3">
        <v>2181.4</v>
      </c>
      <c r="H51" s="3">
        <v>4350.25</v>
      </c>
      <c r="I51" s="3">
        <v>1607.44</v>
      </c>
      <c r="J51" s="3">
        <v>2525.4299999999998</v>
      </c>
      <c r="K51" s="3">
        <v>1193.6300000000001</v>
      </c>
      <c r="L51" s="3">
        <v>1209.79</v>
      </c>
      <c r="M51" s="3">
        <v>0</v>
      </c>
      <c r="N51" s="3">
        <v>0</v>
      </c>
      <c r="O51" s="16">
        <f t="shared" si="0"/>
        <v>31686.260000000006</v>
      </c>
      <c r="P51" s="467">
        <v>31686.26</v>
      </c>
    </row>
    <row r="52" spans="1:16" ht="28.5">
      <c r="A52" s="9"/>
      <c r="B52" s="413" t="s">
        <v>34</v>
      </c>
      <c r="C52" s="5">
        <f>SUM(C4:C51)</f>
        <v>67366.090000000011</v>
      </c>
      <c r="D52" s="5">
        <f>SUM(D4:D51)</f>
        <v>182794.2</v>
      </c>
      <c r="E52" s="5">
        <f t="shared" ref="E52:N52" si="1">SUM(E4:E51)</f>
        <v>311565.19</v>
      </c>
      <c r="F52" s="5">
        <f t="shared" si="1"/>
        <v>171031.05</v>
      </c>
      <c r="G52" s="5">
        <f t="shared" si="1"/>
        <v>195252.86</v>
      </c>
      <c r="H52" s="5">
        <f t="shared" si="1"/>
        <v>167950.32</v>
      </c>
      <c r="I52" s="5">
        <f t="shared" si="1"/>
        <v>163785.5</v>
      </c>
      <c r="J52" s="5">
        <f t="shared" si="1"/>
        <v>197429.87</v>
      </c>
      <c r="K52" s="5">
        <f t="shared" si="1"/>
        <v>168626.69999999998</v>
      </c>
      <c r="L52" s="5">
        <f t="shared" si="1"/>
        <v>164391.96000000002</v>
      </c>
      <c r="M52" s="3">
        <f t="shared" si="1"/>
        <v>180636.37</v>
      </c>
      <c r="N52" s="3">
        <f t="shared" si="1"/>
        <v>295776.45</v>
      </c>
      <c r="O52" s="5">
        <f>SUM(C52:N52)</f>
        <v>2266606.56</v>
      </c>
      <c r="P52" s="17">
        <f>SUM(O4:O51)</f>
        <v>2266606.5600000005</v>
      </c>
    </row>
    <row r="53" spans="1:16" ht="28.5">
      <c r="A53" s="12"/>
      <c r="B53" s="13"/>
      <c r="C53" s="14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4"/>
      <c r="P53" s="17"/>
    </row>
    <row r="54" spans="1:16" ht="28.5">
      <c r="A54" s="657" t="s">
        <v>52</v>
      </c>
      <c r="B54" s="657"/>
      <c r="C54" s="14">
        <f t="shared" ref="C54:I54" si="2">+C52-C41-C42-C45-C47-C48-C49-C50</f>
        <v>67366.090000000011</v>
      </c>
      <c r="D54" s="14">
        <f>+D52-D41-D42-D45-D47-D48-D49-D50</f>
        <v>46820.649999999994</v>
      </c>
      <c r="E54" s="14">
        <f t="shared" si="2"/>
        <v>41656.689999999973</v>
      </c>
      <c r="F54" s="14">
        <f>+F52-F41-F42-F45-F47-F48-F49-F50</f>
        <v>37107.769999999975</v>
      </c>
      <c r="G54" s="14">
        <f t="shared" si="2"/>
        <v>60653.02999999997</v>
      </c>
      <c r="H54" s="14">
        <f>+H52-H41-H42-H45-H47-H48-H49-H50</f>
        <v>33150.489999999991</v>
      </c>
      <c r="I54" s="14">
        <f t="shared" si="2"/>
        <v>29862.219999999987</v>
      </c>
      <c r="J54" s="14">
        <f t="shared" ref="J54:N54" si="3">+J52-J41-J42-J45-J47-J48-J49-J50</f>
        <v>63506.589999999982</v>
      </c>
      <c r="K54" s="14">
        <f t="shared" si="3"/>
        <v>33800.419999999969</v>
      </c>
      <c r="L54" s="14">
        <f t="shared" si="3"/>
        <v>29607.680000000008</v>
      </c>
      <c r="M54" s="14">
        <f t="shared" si="3"/>
        <v>44662.799999999988</v>
      </c>
      <c r="N54" s="14">
        <f t="shared" si="3"/>
        <v>23829.330000000016</v>
      </c>
      <c r="O54" s="14">
        <f>SUM(C54:N54)</f>
        <v>512023.75999999983</v>
      </c>
      <c r="P54" s="17"/>
    </row>
    <row r="55" spans="1:16" ht="28.5">
      <c r="A55" s="20" t="s">
        <v>53</v>
      </c>
      <c r="B55" s="20"/>
      <c r="C55" s="14">
        <f>+C41+C42</f>
        <v>0</v>
      </c>
      <c r="D55" s="14">
        <f>+D42+D41</f>
        <v>135973.54999999999</v>
      </c>
      <c r="E55" s="14">
        <f t="shared" ref="E55:N55" si="4">+E42+E41</f>
        <v>267846.56</v>
      </c>
      <c r="F55" s="14">
        <f t="shared" si="4"/>
        <v>133923.28</v>
      </c>
      <c r="G55" s="14">
        <f t="shared" si="4"/>
        <v>133923.28</v>
      </c>
      <c r="H55" s="14">
        <f t="shared" si="4"/>
        <v>133923.28</v>
      </c>
      <c r="I55" s="14">
        <f t="shared" si="4"/>
        <v>133923.28</v>
      </c>
      <c r="J55" s="14">
        <f t="shared" si="4"/>
        <v>133923.28</v>
      </c>
      <c r="K55" s="14">
        <f t="shared" si="4"/>
        <v>133923.28</v>
      </c>
      <c r="L55" s="14">
        <f t="shared" si="4"/>
        <v>133923.28</v>
      </c>
      <c r="M55" s="14">
        <f t="shared" si="4"/>
        <v>135973.57</v>
      </c>
      <c r="N55" s="14">
        <f t="shared" si="4"/>
        <v>271947.12</v>
      </c>
      <c r="O55" s="14">
        <f t="shared" ref="O55:O60" si="5">SUM(C55:N55)</f>
        <v>1749203.7600000002</v>
      </c>
      <c r="P55" s="17"/>
    </row>
    <row r="56" spans="1:16" ht="18.75">
      <c r="A56" s="13"/>
      <c r="B56" s="13"/>
      <c r="C56" s="14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4">
        <f t="shared" si="5"/>
        <v>0</v>
      </c>
    </row>
    <row r="57" spans="1:16" ht="18.75">
      <c r="A57" s="20" t="s">
        <v>56</v>
      </c>
      <c r="B57" s="20"/>
      <c r="C57" s="6">
        <v>0</v>
      </c>
      <c r="D57" s="6">
        <v>0</v>
      </c>
      <c r="E57" s="22">
        <f>+E49</f>
        <v>0</v>
      </c>
      <c r="F57" s="6"/>
      <c r="G57" s="6"/>
      <c r="H57" s="6">
        <v>0</v>
      </c>
      <c r="I57" s="6"/>
      <c r="J57" s="6"/>
      <c r="K57" s="6"/>
      <c r="L57" s="6"/>
      <c r="M57" s="6"/>
      <c r="N57" s="6"/>
      <c r="O57" s="14">
        <f t="shared" si="5"/>
        <v>0</v>
      </c>
    </row>
    <row r="58" spans="1:16" ht="18.75">
      <c r="A58" s="20"/>
      <c r="B58" s="20"/>
      <c r="C58" s="6"/>
      <c r="D58" s="6"/>
      <c r="E58" s="22"/>
      <c r="F58" s="6"/>
      <c r="G58" s="6"/>
      <c r="H58" s="6"/>
      <c r="I58" s="6"/>
      <c r="J58" s="6"/>
      <c r="K58" s="6"/>
      <c r="L58" s="6"/>
      <c r="M58" s="6"/>
      <c r="N58" s="6"/>
      <c r="O58" s="14">
        <f t="shared" si="5"/>
        <v>0</v>
      </c>
    </row>
    <row r="59" spans="1:16" ht="18.75">
      <c r="O59" s="14">
        <f t="shared" si="5"/>
        <v>0</v>
      </c>
    </row>
    <row r="60" spans="1:16" ht="18.75">
      <c r="A60" s="655" t="s">
        <v>65</v>
      </c>
      <c r="B60" s="655"/>
      <c r="C60" s="7">
        <v>0</v>
      </c>
      <c r="D60" s="7">
        <f>+D45</f>
        <v>0</v>
      </c>
      <c r="E60" s="7">
        <f t="shared" ref="E60:N60" si="6">+E45</f>
        <v>2061.94</v>
      </c>
      <c r="F60" s="7">
        <f t="shared" si="6"/>
        <v>0</v>
      </c>
      <c r="G60" s="7">
        <f t="shared" si="6"/>
        <v>676.55</v>
      </c>
      <c r="H60" s="7">
        <f t="shared" si="6"/>
        <v>876.55</v>
      </c>
      <c r="I60" s="7">
        <f t="shared" si="6"/>
        <v>0</v>
      </c>
      <c r="J60" s="7">
        <f t="shared" si="6"/>
        <v>0</v>
      </c>
      <c r="K60" s="7">
        <f t="shared" si="6"/>
        <v>903</v>
      </c>
      <c r="L60" s="7">
        <f t="shared" si="6"/>
        <v>861</v>
      </c>
      <c r="M60" s="7">
        <f t="shared" si="6"/>
        <v>0</v>
      </c>
      <c r="N60" s="7">
        <f t="shared" si="6"/>
        <v>0</v>
      </c>
      <c r="O60" s="14">
        <f t="shared" si="5"/>
        <v>5379.04</v>
      </c>
    </row>
    <row r="61" spans="1:16" ht="18.75">
      <c r="A61" s="20"/>
      <c r="B61" s="20"/>
      <c r="O61" s="259">
        <f>SUM(O54:O60)</f>
        <v>2266606.56</v>
      </c>
    </row>
    <row r="63" spans="1:16">
      <c r="B63" s="19"/>
    </row>
  </sheetData>
  <mergeCells count="5">
    <mergeCell ref="A60:B60"/>
    <mergeCell ref="A1:O1"/>
    <mergeCell ref="A54:B54"/>
    <mergeCell ref="M2:N2"/>
    <mergeCell ref="A2:L2"/>
  </mergeCells>
  <pageMargins left="0.23622047244094491" right="0.23622047244094491" top="0.74803149606299213" bottom="0.74803149606299213" header="0.31496062992125984" footer="0.31496062992125984"/>
  <pageSetup scale="45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topLeftCell="A22" zoomScale="120" zoomScaleNormal="120" workbookViewId="0">
      <selection activeCell="A2" sqref="A2:D29"/>
    </sheetView>
  </sheetViews>
  <sheetFormatPr baseColWidth="10" defaultRowHeight="15"/>
  <cols>
    <col min="1" max="1" width="25.7109375" customWidth="1"/>
    <col min="2" max="2" width="61.7109375" customWidth="1"/>
    <col min="3" max="3" width="41.85546875" customWidth="1"/>
    <col min="4" max="4" width="25.7109375" customWidth="1"/>
    <col min="7" max="7" width="13.5703125" bestFit="1" customWidth="1"/>
  </cols>
  <sheetData>
    <row r="2" spans="1:4" ht="33">
      <c r="A2" s="661" t="s">
        <v>620</v>
      </c>
      <c r="B2" s="661"/>
      <c r="C2" s="661"/>
      <c r="D2" s="661"/>
    </row>
    <row r="3" spans="1:4" ht="33">
      <c r="A3" s="661" t="s">
        <v>397</v>
      </c>
      <c r="B3" s="661"/>
      <c r="C3" s="661"/>
      <c r="D3" s="661"/>
    </row>
    <row r="4" spans="1:4" ht="33.75" thickBot="1">
      <c r="A4" s="661" t="s">
        <v>276</v>
      </c>
      <c r="B4" s="661"/>
      <c r="C4" s="661"/>
      <c r="D4" s="661"/>
    </row>
    <row r="5" spans="1:4" ht="16.5" thickBot="1">
      <c r="A5" s="381"/>
      <c r="B5" s="382"/>
      <c r="C5" s="382"/>
      <c r="D5" s="383"/>
    </row>
    <row r="6" spans="1:4" ht="25.5" thickBot="1">
      <c r="A6" s="384"/>
      <c r="B6" s="662" t="s">
        <v>398</v>
      </c>
      <c r="C6" s="662"/>
      <c r="D6" s="385"/>
    </row>
    <row r="7" spans="1:4" ht="24">
      <c r="A7" s="384"/>
      <c r="B7" s="124"/>
      <c r="C7" s="124"/>
      <c r="D7" s="385"/>
    </row>
    <row r="8" spans="1:4" ht="24.75">
      <c r="A8" s="384"/>
      <c r="B8" s="125" t="s">
        <v>399</v>
      </c>
      <c r="C8" s="126">
        <v>1949447.21</v>
      </c>
      <c r="D8" s="385"/>
    </row>
    <row r="9" spans="1:4" ht="24.75">
      <c r="A9" s="384"/>
      <c r="B9" s="125"/>
      <c r="C9" s="126"/>
      <c r="D9" s="385"/>
    </row>
    <row r="10" spans="1:4" ht="24.75">
      <c r="A10" s="384"/>
      <c r="B10" s="125" t="s">
        <v>400</v>
      </c>
      <c r="C10" s="126">
        <f>+'CUADRO RESUMEN FUENTES FINANCIA'!C23</f>
        <v>739625.41</v>
      </c>
      <c r="D10" s="385"/>
    </row>
    <row r="11" spans="1:4" ht="24.75" thickBot="1">
      <c r="A11" s="384"/>
      <c r="B11" s="127"/>
      <c r="C11" s="128"/>
      <c r="D11" s="385"/>
    </row>
    <row r="12" spans="1:4" ht="25.5" thickBot="1">
      <c r="A12" s="384"/>
      <c r="B12" s="129" t="s">
        <v>37</v>
      </c>
      <c r="C12" s="130">
        <f>SUM(C8:C10)</f>
        <v>2689072.62</v>
      </c>
      <c r="D12" s="385"/>
    </row>
    <row r="13" spans="1:4" ht="24.75">
      <c r="A13" s="384"/>
      <c r="B13" s="131"/>
      <c r="C13" s="132"/>
      <c r="D13" s="385"/>
    </row>
    <row r="14" spans="1:4" ht="24.75" thickBot="1">
      <c r="A14" s="384"/>
      <c r="B14" s="389"/>
      <c r="C14" s="389"/>
      <c r="D14" s="385"/>
    </row>
    <row r="15" spans="1:4" ht="25.5" thickBot="1">
      <c r="A15" s="384"/>
      <c r="B15" s="662" t="s">
        <v>401</v>
      </c>
      <c r="C15" s="662"/>
      <c r="D15" s="385"/>
    </row>
    <row r="16" spans="1:4" ht="24">
      <c r="A16" s="384"/>
      <c r="B16" s="124"/>
      <c r="C16" s="124"/>
      <c r="D16" s="385"/>
    </row>
    <row r="17" spans="1:7" ht="24.75">
      <c r="A17" s="384"/>
      <c r="B17" s="125" t="s">
        <v>402</v>
      </c>
      <c r="C17" s="126">
        <v>1949447.21</v>
      </c>
      <c r="D17" s="385"/>
    </row>
    <row r="18" spans="1:7" ht="24.75">
      <c r="A18" s="384"/>
      <c r="B18" s="125"/>
      <c r="C18" s="126"/>
      <c r="D18" s="385"/>
    </row>
    <row r="19" spans="1:7" ht="24.75">
      <c r="A19" s="384"/>
      <c r="B19" s="125" t="s">
        <v>403</v>
      </c>
      <c r="C19" s="133">
        <v>739625.41</v>
      </c>
      <c r="D19" s="385"/>
      <c r="G19" s="23">
        <f>+'FODES 25%'!H40+'FONDO MUNICIPAL'!H56+'PUERTO SAN JUAN'!H40-'FODES 25%'!H40</f>
        <v>738465.41</v>
      </c>
    </row>
    <row r="20" spans="1:7" ht="24.75" thickBot="1">
      <c r="A20" s="384"/>
      <c r="B20" s="134"/>
      <c r="C20" s="135"/>
      <c r="D20" s="385"/>
    </row>
    <row r="21" spans="1:7" ht="24.75" thickBot="1">
      <c r="A21" s="384"/>
      <c r="B21" s="134"/>
      <c r="C21" s="135"/>
      <c r="D21" s="385"/>
    </row>
    <row r="22" spans="1:7" ht="25.5" thickBot="1">
      <c r="A22" s="384"/>
      <c r="B22" s="129" t="s">
        <v>37</v>
      </c>
      <c r="C22" s="130">
        <f>SUM(C17:C19)</f>
        <v>2689072.62</v>
      </c>
      <c r="D22" s="385"/>
    </row>
    <row r="23" spans="1:7" ht="21" thickBot="1">
      <c r="A23" s="386"/>
      <c r="B23" s="387"/>
      <c r="C23" s="387"/>
      <c r="D23" s="388"/>
    </row>
  </sheetData>
  <mergeCells count="5">
    <mergeCell ref="A2:D2"/>
    <mergeCell ref="A3:D3"/>
    <mergeCell ref="A4:D4"/>
    <mergeCell ref="B6:C6"/>
    <mergeCell ref="B15:C15"/>
  </mergeCells>
  <pageMargins left="0.39370078740157483" right="0" top="0.74803149606299213" bottom="0.74803149606299213" header="0.31496062992125984" footer="0.31496062992125984"/>
  <pageSetup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opLeftCell="A10" zoomScale="130" zoomScaleNormal="130" workbookViewId="0">
      <selection sqref="A1:D31"/>
    </sheetView>
  </sheetViews>
  <sheetFormatPr baseColWidth="10" defaultRowHeight="15"/>
  <cols>
    <col min="2" max="2" width="51.140625" customWidth="1"/>
    <col min="3" max="3" width="28.42578125" customWidth="1"/>
    <col min="4" max="4" width="40.5703125" customWidth="1"/>
    <col min="8" max="8" width="13.5703125" bestFit="1" customWidth="1"/>
  </cols>
  <sheetData>
    <row r="1" spans="1:4" ht="29.25">
      <c r="A1" s="669" t="s">
        <v>404</v>
      </c>
      <c r="B1" s="669"/>
      <c r="C1" s="669"/>
      <c r="D1" s="669"/>
    </row>
    <row r="2" spans="1:4" ht="29.25">
      <c r="A2" s="669" t="s">
        <v>405</v>
      </c>
      <c r="B2" s="669"/>
      <c r="C2" s="669"/>
      <c r="D2" s="669"/>
    </row>
    <row r="3" spans="1:4" ht="30" thickBot="1">
      <c r="A3" s="669" t="s">
        <v>621</v>
      </c>
      <c r="B3" s="669"/>
      <c r="C3" s="669"/>
      <c r="D3" s="669"/>
    </row>
    <row r="4" spans="1:4" ht="29.25">
      <c r="A4" s="670" t="s">
        <v>406</v>
      </c>
      <c r="B4" s="670"/>
      <c r="C4" s="670"/>
      <c r="D4" s="670"/>
    </row>
    <row r="5" spans="1:4" ht="29.25">
      <c r="A5" s="671" t="s">
        <v>407</v>
      </c>
      <c r="B5" s="671"/>
      <c r="C5" s="671"/>
      <c r="D5" s="671"/>
    </row>
    <row r="6" spans="1:4" ht="29.25">
      <c r="A6" s="672" t="s">
        <v>408</v>
      </c>
      <c r="B6" s="672"/>
      <c r="C6" s="672"/>
      <c r="D6" s="672"/>
    </row>
    <row r="7" spans="1:4" ht="27.75" thickBot="1">
      <c r="A7" s="673" t="s">
        <v>409</v>
      </c>
      <c r="B7" s="673"/>
      <c r="C7" s="673"/>
      <c r="D7" s="673"/>
    </row>
    <row r="8" spans="1:4" ht="21">
      <c r="A8" s="619"/>
      <c r="B8" s="674"/>
      <c r="C8" s="674"/>
      <c r="D8" s="619"/>
    </row>
    <row r="9" spans="1:4" ht="22.5">
      <c r="A9" s="136" t="s">
        <v>410</v>
      </c>
      <c r="B9" s="663" t="s">
        <v>403</v>
      </c>
      <c r="C9" s="663"/>
      <c r="D9" s="620">
        <f>+C23</f>
        <v>739625.41</v>
      </c>
    </row>
    <row r="10" spans="1:4" ht="22.5">
      <c r="A10" s="136"/>
      <c r="B10" s="668"/>
      <c r="C10" s="668"/>
      <c r="D10" s="619"/>
    </row>
    <row r="11" spans="1:4" ht="22.5">
      <c r="A11" s="136" t="s">
        <v>411</v>
      </c>
      <c r="B11" s="663" t="s">
        <v>402</v>
      </c>
      <c r="C11" s="663"/>
      <c r="D11" s="620">
        <f>+C21</f>
        <v>1949447.21</v>
      </c>
    </row>
    <row r="12" spans="1:4" ht="22.5">
      <c r="A12" s="136"/>
      <c r="B12" s="668"/>
      <c r="C12" s="668"/>
      <c r="D12" s="619"/>
    </row>
    <row r="13" spans="1:4" ht="22.5">
      <c r="A13" s="136" t="s">
        <v>412</v>
      </c>
      <c r="B13" s="663" t="s">
        <v>413</v>
      </c>
      <c r="C13" s="663"/>
      <c r="D13" s="620">
        <v>0</v>
      </c>
    </row>
    <row r="14" spans="1:4" ht="21.75" thickBot="1">
      <c r="A14" s="619"/>
      <c r="B14" s="664"/>
      <c r="C14" s="664"/>
      <c r="D14" s="619"/>
    </row>
    <row r="15" spans="1:4" ht="23.25" thickBot="1">
      <c r="A15" s="621"/>
      <c r="B15" s="665" t="s">
        <v>37</v>
      </c>
      <c r="C15" s="665"/>
      <c r="D15" s="622">
        <f>SUM(D8:D14)</f>
        <v>2689072.62</v>
      </c>
    </row>
    <row r="16" spans="1:4" ht="23.25" thickBot="1">
      <c r="A16" s="623"/>
      <c r="B16" s="138"/>
      <c r="C16" s="138"/>
      <c r="D16" s="624"/>
    </row>
    <row r="17" spans="1:8" ht="29.25">
      <c r="A17" s="666" t="s">
        <v>414</v>
      </c>
      <c r="B17" s="666"/>
      <c r="C17" s="666"/>
      <c r="D17" s="666"/>
    </row>
    <row r="18" spans="1:8" ht="27.75" thickBot="1">
      <c r="A18" s="667" t="s">
        <v>409</v>
      </c>
      <c r="B18" s="667"/>
      <c r="C18" s="667"/>
      <c r="D18" s="667"/>
    </row>
    <row r="19" spans="1:8" ht="23.25" thickBot="1">
      <c r="A19" s="617" t="s">
        <v>415</v>
      </c>
      <c r="B19" s="390" t="s">
        <v>416</v>
      </c>
      <c r="C19" s="391" t="s">
        <v>398</v>
      </c>
      <c r="D19" s="391" t="s">
        <v>401</v>
      </c>
    </row>
    <row r="20" spans="1:8" ht="21">
      <c r="A20" s="139"/>
      <c r="B20" s="623"/>
      <c r="C20" s="625"/>
      <c r="D20" s="625"/>
    </row>
    <row r="21" spans="1:8" ht="22.5">
      <c r="A21" s="140">
        <v>1</v>
      </c>
      <c r="B21" s="146" t="s">
        <v>417</v>
      </c>
      <c r="C21" s="620">
        <f>+'RESUMEN GEBERAK'!C17</f>
        <v>1949447.21</v>
      </c>
      <c r="D21" s="620">
        <f>+C21</f>
        <v>1949447.21</v>
      </c>
    </row>
    <row r="22" spans="1:8" ht="22.5">
      <c r="A22" s="140"/>
      <c r="B22" s="146"/>
      <c r="C22" s="626"/>
      <c r="D22" s="625">
        <v>0</v>
      </c>
    </row>
    <row r="23" spans="1:8" ht="22.5">
      <c r="A23" s="140">
        <v>2</v>
      </c>
      <c r="B23" s="146" t="s">
        <v>418</v>
      </c>
      <c r="C23" s="620">
        <f>+'PROYECCION INGRESOS 2018'!C49</f>
        <v>739625.41</v>
      </c>
      <c r="D23" s="620">
        <v>739625.41</v>
      </c>
    </row>
    <row r="24" spans="1:8" ht="22.5">
      <c r="A24" s="140"/>
      <c r="B24" s="146"/>
      <c r="C24" s="626"/>
      <c r="D24" s="625">
        <v>0</v>
      </c>
    </row>
    <row r="25" spans="1:8" ht="22.5">
      <c r="A25" s="140">
        <v>3</v>
      </c>
      <c r="B25" s="146" t="s">
        <v>419</v>
      </c>
      <c r="C25" s="620">
        <v>0</v>
      </c>
      <c r="D25" s="620">
        <v>0</v>
      </c>
    </row>
    <row r="26" spans="1:8" ht="22.5">
      <c r="A26" s="140"/>
      <c r="B26" s="146"/>
      <c r="C26" s="626"/>
      <c r="D26" s="625"/>
    </row>
    <row r="27" spans="1:8" ht="22.5">
      <c r="A27" s="140">
        <v>4</v>
      </c>
      <c r="B27" s="146" t="s">
        <v>420</v>
      </c>
      <c r="C27" s="620">
        <v>0</v>
      </c>
      <c r="D27" s="620">
        <v>0</v>
      </c>
    </row>
    <row r="28" spans="1:8" ht="23.25" thickBot="1">
      <c r="A28" s="139"/>
      <c r="B28" s="623"/>
      <c r="C28" s="626"/>
      <c r="D28" s="625"/>
      <c r="H28" s="23">
        <f>+'DETALLE CONSOLIDADO INGRESOS FF'!C55+'DETALLE CONSOLIDADO INGRESOS FF'!D55+'DETALLE CONSOLIDADO INGRESOS FF'!E55+'DETALLE CONSOLIDADO INGRESOS FF'!J55</f>
        <v>2024234.8</v>
      </c>
    </row>
    <row r="29" spans="1:8" ht="23.25" thickBot="1">
      <c r="A29" s="627"/>
      <c r="B29" s="390" t="s">
        <v>62</v>
      </c>
      <c r="C29" s="628">
        <f>SUM(C20:C28)</f>
        <v>2689072.62</v>
      </c>
      <c r="D29" s="628">
        <f>SUM(D20:D28)</f>
        <v>2689072.62</v>
      </c>
    </row>
    <row r="30" spans="1:8">
      <c r="A30" s="629"/>
      <c r="B30" s="629"/>
      <c r="C30" s="629"/>
      <c r="D30" s="629"/>
    </row>
  </sheetData>
  <mergeCells count="17">
    <mergeCell ref="B12:C12"/>
    <mergeCell ref="A1:D1"/>
    <mergeCell ref="A2:D2"/>
    <mergeCell ref="A3:D3"/>
    <mergeCell ref="A4:D4"/>
    <mergeCell ref="A5:D5"/>
    <mergeCell ref="A6:D6"/>
    <mergeCell ref="A7:D7"/>
    <mergeCell ref="B8:C8"/>
    <mergeCell ref="B9:C9"/>
    <mergeCell ref="B10:C10"/>
    <mergeCell ref="B11:C11"/>
    <mergeCell ref="B13:C13"/>
    <mergeCell ref="B14:C14"/>
    <mergeCell ref="B15:C15"/>
    <mergeCell ref="A17:D17"/>
    <mergeCell ref="A18:D18"/>
  </mergeCells>
  <pageMargins left="1.2204724409448819" right="0" top="0.55118110236220474" bottom="0.15748031496062992" header="0.31496062992125984" footer="0.31496062992125984"/>
  <pageSetup scale="7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opLeftCell="A15" zoomScaleNormal="100" workbookViewId="0">
      <selection activeCell="F32" sqref="F32"/>
    </sheetView>
  </sheetViews>
  <sheetFormatPr baseColWidth="10" defaultRowHeight="15"/>
  <cols>
    <col min="1" max="1" width="18.5703125" customWidth="1"/>
    <col min="2" max="2" width="70.140625" customWidth="1"/>
    <col min="3" max="3" width="32.140625" customWidth="1"/>
    <col min="5" max="5" width="20.42578125" customWidth="1"/>
    <col min="8" max="8" width="20.28515625" bestFit="1" customWidth="1"/>
    <col min="12" max="12" width="18.7109375" bestFit="1" customWidth="1"/>
  </cols>
  <sheetData>
    <row r="1" spans="1:12" ht="29.25">
      <c r="A1" s="669" t="s">
        <v>404</v>
      </c>
      <c r="B1" s="669"/>
      <c r="C1" s="669"/>
    </row>
    <row r="2" spans="1:12" ht="29.25">
      <c r="A2" s="669" t="s">
        <v>277</v>
      </c>
      <c r="B2" s="669"/>
      <c r="C2" s="669"/>
    </row>
    <row r="3" spans="1:12" ht="29.25">
      <c r="A3" s="669" t="s">
        <v>276</v>
      </c>
      <c r="B3" s="669"/>
      <c r="C3" s="669"/>
    </row>
    <row r="4" spans="1:12" ht="30" thickBot="1">
      <c r="A4" s="669" t="s">
        <v>621</v>
      </c>
      <c r="B4" s="669"/>
      <c r="C4" s="669"/>
    </row>
    <row r="5" spans="1:12" ht="24.75">
      <c r="A5" s="676" t="s">
        <v>406</v>
      </c>
      <c r="B5" s="676"/>
      <c r="C5" s="676"/>
    </row>
    <row r="6" spans="1:12" ht="24.75">
      <c r="A6" s="677" t="s">
        <v>421</v>
      </c>
      <c r="B6" s="677"/>
      <c r="C6" s="677"/>
    </row>
    <row r="7" spans="1:12" ht="24.75">
      <c r="A7" s="678" t="s">
        <v>422</v>
      </c>
      <c r="B7" s="678"/>
      <c r="C7" s="678"/>
    </row>
    <row r="8" spans="1:12" ht="24.75" thickBot="1">
      <c r="A8" s="675" t="s">
        <v>409</v>
      </c>
      <c r="B8" s="675"/>
      <c r="C8" s="675"/>
    </row>
    <row r="9" spans="1:12" ht="29.25">
      <c r="A9" s="140">
        <v>11</v>
      </c>
      <c r="B9" s="141" t="s">
        <v>423</v>
      </c>
      <c r="C9" s="260">
        <v>169761.4</v>
      </c>
    </row>
    <row r="10" spans="1:12" ht="29.25">
      <c r="A10" s="140">
        <v>12</v>
      </c>
      <c r="B10" s="142" t="s">
        <v>424</v>
      </c>
      <c r="C10" s="261">
        <v>428249.23</v>
      </c>
      <c r="E10" s="6"/>
    </row>
    <row r="11" spans="1:12" ht="29.25">
      <c r="A11" s="140">
        <v>14</v>
      </c>
      <c r="B11" s="142" t="s">
        <v>425</v>
      </c>
      <c r="C11" s="262">
        <v>3621.9</v>
      </c>
      <c r="E11" s="6"/>
    </row>
    <row r="12" spans="1:12" ht="29.25">
      <c r="A12" s="140">
        <v>15</v>
      </c>
      <c r="B12" s="142" t="s">
        <v>426</v>
      </c>
      <c r="C12" s="262">
        <v>20090.07</v>
      </c>
      <c r="E12" s="6"/>
    </row>
    <row r="13" spans="1:12" ht="29.25">
      <c r="A13" s="140">
        <v>16</v>
      </c>
      <c r="B13" s="142" t="s">
        <v>427</v>
      </c>
      <c r="C13" s="262">
        <v>404601</v>
      </c>
      <c r="L13" s="6"/>
    </row>
    <row r="14" spans="1:12" ht="29.25">
      <c r="A14" s="140">
        <v>21</v>
      </c>
      <c r="B14" s="142" t="s">
        <v>428</v>
      </c>
      <c r="C14" s="262">
        <v>0</v>
      </c>
      <c r="L14" s="6"/>
    </row>
    <row r="15" spans="1:12" ht="29.25">
      <c r="A15" s="140">
        <v>22</v>
      </c>
      <c r="B15" s="142" t="s">
        <v>429</v>
      </c>
      <c r="C15" s="262">
        <v>41192.14</v>
      </c>
      <c r="H15" s="6"/>
      <c r="L15" s="258"/>
    </row>
    <row r="16" spans="1:12" ht="23.25" customHeight="1">
      <c r="A16" s="140">
        <v>22</v>
      </c>
      <c r="B16" s="143" t="s">
        <v>430</v>
      </c>
      <c r="C16" s="262">
        <v>1213803</v>
      </c>
      <c r="H16" s="6"/>
    </row>
    <row r="17" spans="1:8" ht="29.25">
      <c r="A17" s="140">
        <v>32</v>
      </c>
      <c r="B17" s="142" t="s">
        <v>431</v>
      </c>
      <c r="C17" s="262">
        <f>+'DETALLE CONSOLIDADO INGRESOS FF'!K54</f>
        <v>407759.69</v>
      </c>
      <c r="H17" s="258"/>
    </row>
    <row r="18" spans="1:8" ht="21.75" thickBot="1">
      <c r="A18" s="144"/>
      <c r="B18" s="145"/>
      <c r="C18" s="145"/>
    </row>
    <row r="19" spans="1:8" ht="32.25" customHeight="1" thickBot="1">
      <c r="A19" s="392"/>
      <c r="B19" s="391" t="s">
        <v>37</v>
      </c>
      <c r="C19" s="393">
        <f>SUM(C9:C18)</f>
        <v>2689078.43</v>
      </c>
      <c r="H19" s="121"/>
    </row>
    <row r="20" spans="1:8" ht="23.25" thickBot="1">
      <c r="A20" s="137"/>
      <c r="B20" s="146"/>
      <c r="C20" s="147"/>
      <c r="H20" s="121"/>
    </row>
    <row r="21" spans="1:8" ht="24.75">
      <c r="A21" s="676" t="s">
        <v>406</v>
      </c>
      <c r="B21" s="676"/>
      <c r="C21" s="676"/>
      <c r="H21" s="121"/>
    </row>
    <row r="22" spans="1:8" ht="24.75">
      <c r="A22" s="677" t="s">
        <v>432</v>
      </c>
      <c r="B22" s="677"/>
      <c r="C22" s="677"/>
      <c r="H22" s="121"/>
    </row>
    <row r="23" spans="1:8" ht="24.75">
      <c r="A23" s="678" t="s">
        <v>433</v>
      </c>
      <c r="B23" s="678"/>
      <c r="C23" s="678"/>
    </row>
    <row r="24" spans="1:8" ht="24.75" thickBot="1">
      <c r="A24" s="675" t="s">
        <v>409</v>
      </c>
      <c r="B24" s="675"/>
      <c r="C24" s="675"/>
    </row>
    <row r="25" spans="1:8" ht="24.75">
      <c r="A25" s="148">
        <v>51</v>
      </c>
      <c r="B25" s="142" t="s">
        <v>434</v>
      </c>
      <c r="C25" s="133">
        <f>+'FODES 25%'!K13+'FONDO MUNICIPAL'!N10+'PUERTO SAN JUAN'!L8</f>
        <v>726331.88899999997</v>
      </c>
    </row>
    <row r="26" spans="1:8" ht="24.75">
      <c r="A26" s="148">
        <v>54</v>
      </c>
      <c r="B26" s="142" t="s">
        <v>435</v>
      </c>
      <c r="C26" s="133">
        <f>+'FODES 25%'!K14+'FONDO MUNICIPAL'!N11+'PUERTO SAN JUAN'!L9</f>
        <v>346347.75</v>
      </c>
      <c r="E26" s="616">
        <f>+C33-C19</f>
        <v>-4165.8110000002198</v>
      </c>
    </row>
    <row r="27" spans="1:8" ht="24.75">
      <c r="A27" s="148">
        <v>55</v>
      </c>
      <c r="B27" s="142" t="s">
        <v>436</v>
      </c>
      <c r="C27" s="133">
        <f>+'FODES 25%'!K15+'FONDO MUNICIPAL'!N12</f>
        <v>12025</v>
      </c>
      <c r="H27" s="294"/>
    </row>
    <row r="28" spans="1:8" ht="24.75">
      <c r="A28" s="148">
        <v>56</v>
      </c>
      <c r="B28" s="142" t="s">
        <v>132</v>
      </c>
      <c r="C28" s="133">
        <f>+'FODES 25%'!K16+'FONDO MUNICIPAL'!N13</f>
        <v>16200</v>
      </c>
    </row>
    <row r="29" spans="1:8" ht="24.75">
      <c r="A29" s="148">
        <v>72</v>
      </c>
      <c r="B29" s="142" t="s">
        <v>431</v>
      </c>
      <c r="C29" s="133">
        <v>407754.23999999999</v>
      </c>
    </row>
    <row r="30" spans="1:8" ht="24.75">
      <c r="A30" s="148" t="s">
        <v>437</v>
      </c>
      <c r="B30" s="142" t="s">
        <v>438</v>
      </c>
      <c r="C30" s="133">
        <v>1176253.74</v>
      </c>
    </row>
    <row r="31" spans="1:8" ht="24.75">
      <c r="A31" s="148">
        <v>99</v>
      </c>
      <c r="B31" s="142" t="s">
        <v>439</v>
      </c>
      <c r="C31" s="133">
        <v>0</v>
      </c>
    </row>
    <row r="32" spans="1:8" ht="23.25" thickBot="1">
      <c r="A32" s="149"/>
      <c r="B32" s="150"/>
      <c r="C32" s="150"/>
    </row>
    <row r="33" spans="1:3" ht="34.5" customHeight="1" thickBot="1">
      <c r="A33" s="392"/>
      <c r="B33" s="394" t="s">
        <v>37</v>
      </c>
      <c r="C33" s="395">
        <f>SUM(C25:C32)</f>
        <v>2684912.6189999999</v>
      </c>
    </row>
  </sheetData>
  <mergeCells count="12">
    <mergeCell ref="A24:C24"/>
    <mergeCell ref="A1:C1"/>
    <mergeCell ref="A2:C2"/>
    <mergeCell ref="A3:C3"/>
    <mergeCell ref="A4:C4"/>
    <mergeCell ref="A5:C5"/>
    <mergeCell ref="A6:C6"/>
    <mergeCell ref="A7:C7"/>
    <mergeCell ref="A8:C8"/>
    <mergeCell ref="A21:C21"/>
    <mergeCell ref="A22:C22"/>
    <mergeCell ref="A23:C23"/>
  </mergeCells>
  <pageMargins left="0.9055118110236221" right="0.11811023622047245" top="0.74803149606299213" bottom="0.35433070866141736" header="0.31496062992125984" footer="0.31496062992125984"/>
  <pageSetup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topLeftCell="A13" workbookViewId="0">
      <selection activeCell="F18" sqref="F18"/>
    </sheetView>
  </sheetViews>
  <sheetFormatPr baseColWidth="10" defaultRowHeight="15"/>
  <cols>
    <col min="5" max="5" width="47.85546875" customWidth="1"/>
    <col min="6" max="6" width="27.7109375" customWidth="1"/>
    <col min="7" max="7" width="24.42578125" customWidth="1"/>
    <col min="8" max="8" width="28.42578125" customWidth="1"/>
  </cols>
  <sheetData>
    <row r="1" spans="1:8" ht="23.25">
      <c r="A1" s="682" t="s">
        <v>404</v>
      </c>
      <c r="B1" s="682"/>
      <c r="C1" s="682"/>
      <c r="D1" s="682"/>
      <c r="E1" s="682"/>
      <c r="F1" s="682"/>
      <c r="G1" s="682"/>
      <c r="H1" s="682"/>
    </row>
    <row r="2" spans="1:8" ht="23.25">
      <c r="A2" s="683" t="s">
        <v>440</v>
      </c>
      <c r="B2" s="683"/>
      <c r="C2" s="683"/>
      <c r="D2" s="683"/>
      <c r="E2" s="683"/>
      <c r="F2" s="683"/>
      <c r="G2" s="683"/>
      <c r="H2" s="683"/>
    </row>
    <row r="3" spans="1:8" ht="33.75">
      <c r="A3" s="684" t="s">
        <v>621</v>
      </c>
      <c r="B3" s="684"/>
      <c r="C3" s="684"/>
      <c r="D3" s="684"/>
      <c r="E3" s="684"/>
      <c r="F3" s="684"/>
      <c r="G3" s="684"/>
      <c r="H3" s="684"/>
    </row>
    <row r="4" spans="1:8" ht="23.25">
      <c r="A4" s="682" t="s">
        <v>406</v>
      </c>
      <c r="B4" s="682"/>
      <c r="C4" s="682"/>
      <c r="D4" s="682"/>
      <c r="E4" s="682"/>
      <c r="F4" s="682"/>
      <c r="G4" s="682"/>
      <c r="H4" s="682"/>
    </row>
    <row r="5" spans="1:8" ht="24" thickBot="1">
      <c r="A5" s="685" t="s">
        <v>441</v>
      </c>
      <c r="B5" s="685"/>
      <c r="C5" s="685"/>
      <c r="D5" s="685"/>
      <c r="E5" s="685"/>
      <c r="F5" s="685"/>
      <c r="G5" s="685"/>
      <c r="H5" s="685"/>
    </row>
    <row r="6" spans="1:8" ht="21" thickBot="1">
      <c r="A6" s="686" t="s">
        <v>442</v>
      </c>
      <c r="B6" s="686" t="s">
        <v>443</v>
      </c>
      <c r="C6" s="686" t="s">
        <v>444</v>
      </c>
      <c r="D6" s="396" t="s">
        <v>445</v>
      </c>
      <c r="E6" s="679" t="s">
        <v>60</v>
      </c>
      <c r="F6" s="679" t="s">
        <v>446</v>
      </c>
      <c r="G6" s="679" t="s">
        <v>446</v>
      </c>
      <c r="H6" s="679" t="s">
        <v>37</v>
      </c>
    </row>
    <row r="7" spans="1:8" ht="21" thickBot="1">
      <c r="A7" s="687"/>
      <c r="B7" s="687"/>
      <c r="C7" s="687"/>
      <c r="D7" s="397" t="s">
        <v>447</v>
      </c>
      <c r="E7" s="679"/>
      <c r="F7" s="679"/>
      <c r="G7" s="679"/>
      <c r="H7" s="679"/>
    </row>
    <row r="8" spans="1:8" ht="23.25">
      <c r="A8" s="171"/>
      <c r="B8" s="171"/>
      <c r="C8" s="171"/>
      <c r="D8" s="172"/>
      <c r="E8" s="173"/>
      <c r="F8" s="174"/>
      <c r="G8" s="175"/>
      <c r="H8" s="176">
        <f>+G9+G11+G14+G19+G21+G17</f>
        <v>2641664.8000000003</v>
      </c>
    </row>
    <row r="9" spans="1:8" ht="39" customHeight="1">
      <c r="A9" s="177" t="s">
        <v>291</v>
      </c>
      <c r="B9" s="106"/>
      <c r="C9" s="106"/>
      <c r="D9" s="178"/>
      <c r="E9" s="179" t="s">
        <v>448</v>
      </c>
      <c r="F9" s="180"/>
      <c r="G9" s="181">
        <f>+F10</f>
        <v>408656.19</v>
      </c>
      <c r="H9" s="182"/>
    </row>
    <row r="10" spans="1:8" ht="48.75" customHeight="1">
      <c r="A10" s="183"/>
      <c r="B10" s="184" t="s">
        <v>291</v>
      </c>
      <c r="C10" s="184" t="s">
        <v>291</v>
      </c>
      <c r="D10" s="185" t="s">
        <v>200</v>
      </c>
      <c r="E10" s="186" t="s">
        <v>449</v>
      </c>
      <c r="F10" s="187">
        <f>+'DETALLE CONSOLIDADO INGRESOS FF'!C55</f>
        <v>408656.19</v>
      </c>
      <c r="G10" s="188"/>
      <c r="H10" s="182"/>
    </row>
    <row r="11" spans="1:8" ht="34.5" customHeight="1">
      <c r="A11" s="177" t="s">
        <v>291</v>
      </c>
      <c r="B11" s="106"/>
      <c r="C11" s="106"/>
      <c r="D11" s="189"/>
      <c r="E11" s="190" t="s">
        <v>450</v>
      </c>
      <c r="F11" s="191"/>
      <c r="G11" s="181">
        <f>+F12+F13</f>
        <v>799805.12000000011</v>
      </c>
      <c r="H11" s="191"/>
    </row>
    <row r="12" spans="1:8" ht="68.25" customHeight="1">
      <c r="A12" s="192"/>
      <c r="B12" s="177" t="s">
        <v>305</v>
      </c>
      <c r="C12" s="193" t="s">
        <v>305</v>
      </c>
      <c r="D12" s="194" t="s">
        <v>451</v>
      </c>
      <c r="E12" s="195" t="s">
        <v>452</v>
      </c>
      <c r="F12" s="196">
        <f>+'DETALLE CONSOLIDADO INGRESOS FF'!G55</f>
        <v>664837.82000000007</v>
      </c>
      <c r="G12" s="181"/>
      <c r="H12" s="191"/>
    </row>
    <row r="13" spans="1:8" ht="55.5" customHeight="1">
      <c r="A13" s="197"/>
      <c r="B13" s="177" t="s">
        <v>305</v>
      </c>
      <c r="C13" s="193" t="s">
        <v>305</v>
      </c>
      <c r="D13" s="194" t="s">
        <v>231</v>
      </c>
      <c r="E13" s="198" t="s">
        <v>453</v>
      </c>
      <c r="F13" s="199">
        <f>+'PUERTO SAN JUAN'!H40</f>
        <v>134967.29999999999</v>
      </c>
      <c r="G13" s="200"/>
      <c r="H13" s="200"/>
    </row>
    <row r="14" spans="1:8" ht="62.25" customHeight="1">
      <c r="A14" s="192">
        <v>3</v>
      </c>
      <c r="B14" s="106"/>
      <c r="C14" s="106"/>
      <c r="D14" s="194"/>
      <c r="E14" s="179" t="s">
        <v>454</v>
      </c>
      <c r="F14" s="180"/>
      <c r="G14" s="181">
        <f>+F15+F16</f>
        <v>1213803</v>
      </c>
      <c r="H14" s="180"/>
    </row>
    <row r="15" spans="1:8" ht="28.5" customHeight="1">
      <c r="A15" s="201"/>
      <c r="B15" s="201"/>
      <c r="C15" s="202" t="s">
        <v>291</v>
      </c>
      <c r="D15" s="194" t="s">
        <v>455</v>
      </c>
      <c r="E15" s="203" t="s">
        <v>456</v>
      </c>
      <c r="F15" s="204">
        <f>+'PREINVERSION 5% FODES'!H13</f>
        <v>60690.15</v>
      </c>
      <c r="G15" s="180"/>
      <c r="H15" s="182"/>
    </row>
    <row r="16" spans="1:8" ht="30.75" customHeight="1">
      <c r="A16" s="205"/>
      <c r="B16" s="205"/>
      <c r="C16" s="202" t="s">
        <v>291</v>
      </c>
      <c r="D16" s="194" t="s">
        <v>457</v>
      </c>
      <c r="E16" s="203" t="s">
        <v>458</v>
      </c>
      <c r="F16" s="206">
        <v>1153112.8500000001</v>
      </c>
      <c r="G16" s="207"/>
      <c r="H16" s="182"/>
    </row>
    <row r="17" spans="1:8" ht="30" customHeight="1">
      <c r="A17" s="205"/>
      <c r="B17" s="205"/>
      <c r="C17" s="194"/>
      <c r="D17" s="194"/>
      <c r="E17" s="208" t="s">
        <v>459</v>
      </c>
      <c r="F17" s="206"/>
      <c r="G17" s="181">
        <f>+F18</f>
        <v>330.81</v>
      </c>
      <c r="H17" s="182"/>
    </row>
    <row r="18" spans="1:8" ht="31.5" customHeight="1">
      <c r="A18" s="205"/>
      <c r="B18" s="177" t="s">
        <v>361</v>
      </c>
      <c r="C18" s="177" t="s">
        <v>460</v>
      </c>
      <c r="D18" s="194" t="s">
        <v>461</v>
      </c>
      <c r="E18" s="203" t="s">
        <v>459</v>
      </c>
      <c r="F18" s="206">
        <f>+'DETALLE CONSOLIDADO INGRESOS FF'!J54</f>
        <v>330.81</v>
      </c>
      <c r="G18" s="207"/>
      <c r="H18" s="182"/>
    </row>
    <row r="19" spans="1:8" ht="30" customHeight="1">
      <c r="A19" s="205"/>
      <c r="B19" s="205"/>
      <c r="C19" s="194"/>
      <c r="D19" s="194"/>
      <c r="E19" s="209" t="s">
        <v>462</v>
      </c>
      <c r="F19" s="210"/>
      <c r="G19" s="181">
        <f>+F20</f>
        <v>216184</v>
      </c>
      <c r="H19" s="211"/>
    </row>
    <row r="20" spans="1:8" ht="33.75" customHeight="1">
      <c r="A20" s="212">
        <v>5</v>
      </c>
      <c r="B20" s="213" t="s">
        <v>463</v>
      </c>
      <c r="C20" s="214" t="s">
        <v>460</v>
      </c>
      <c r="D20" s="215" t="s">
        <v>464</v>
      </c>
      <c r="E20" s="216" t="s">
        <v>465</v>
      </c>
      <c r="F20" s="223">
        <f>+'SERVICIO DE LA DEUDA'!H16</f>
        <v>216184</v>
      </c>
      <c r="G20" s="217"/>
      <c r="H20" s="218"/>
    </row>
    <row r="21" spans="1:8" ht="54.75" customHeight="1">
      <c r="A21" s="219">
        <v>3</v>
      </c>
      <c r="B21" s="192"/>
      <c r="C21" s="220"/>
      <c r="D21" s="194"/>
      <c r="E21" s="179" t="s">
        <v>466</v>
      </c>
      <c r="F21" s="180"/>
      <c r="G21" s="181">
        <f>+F22</f>
        <v>2885.68</v>
      </c>
      <c r="H21" s="221"/>
    </row>
    <row r="22" spans="1:8" ht="51.75" customHeight="1" thickBot="1">
      <c r="A22" s="219"/>
      <c r="B22" s="177" t="s">
        <v>361</v>
      </c>
      <c r="C22" s="220"/>
      <c r="D22" s="194" t="s">
        <v>467</v>
      </c>
      <c r="E22" s="222" t="s">
        <v>466</v>
      </c>
      <c r="F22" s="204">
        <f>+'DETALLE CONSOLIDADO INGRESOS FF'!E54</f>
        <v>2885.68</v>
      </c>
      <c r="G22" s="180"/>
      <c r="H22" s="221"/>
    </row>
    <row r="23" spans="1:8" ht="24" thickBot="1">
      <c r="A23" s="680"/>
      <c r="B23" s="681"/>
      <c r="C23" s="681"/>
      <c r="D23" s="681"/>
      <c r="E23" s="681"/>
      <c r="F23" s="398">
        <f>SUM(F9:F22)</f>
        <v>2641664.8000000003</v>
      </c>
      <c r="G23" s="399">
        <f>+G21+G19+G14+G11+G9+G17</f>
        <v>2641664.7999999998</v>
      </c>
      <c r="H23" s="398"/>
    </row>
  </sheetData>
  <mergeCells count="13">
    <mergeCell ref="G6:G7"/>
    <mergeCell ref="H6:H7"/>
    <mergeCell ref="A23:E23"/>
    <mergeCell ref="A1:H1"/>
    <mergeCell ref="A2:H2"/>
    <mergeCell ref="A3:H3"/>
    <mergeCell ref="A4:H4"/>
    <mergeCell ref="A5:H5"/>
    <mergeCell ref="A6:A7"/>
    <mergeCell ref="B6:B7"/>
    <mergeCell ref="C6:C7"/>
    <mergeCell ref="E6:E7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topLeftCell="A7" zoomScale="130" zoomScaleNormal="130" workbookViewId="0">
      <pane xSplit="2" ySplit="4" topLeftCell="E62" activePane="bottomRight" state="frozen"/>
      <selection activeCell="A7" sqref="A7"/>
      <selection pane="topRight" activeCell="C7" sqref="C7"/>
      <selection pane="bottomLeft" activeCell="A11" sqref="A11"/>
      <selection pane="bottomRight" activeCell="A6" sqref="A6:K80"/>
    </sheetView>
  </sheetViews>
  <sheetFormatPr baseColWidth="10" defaultRowHeight="15"/>
  <cols>
    <col min="2" max="2" width="45.85546875" customWidth="1"/>
    <col min="3" max="3" width="17.7109375" customWidth="1"/>
    <col min="4" max="4" width="20" customWidth="1"/>
    <col min="5" max="5" width="18.85546875" customWidth="1"/>
    <col min="6" max="6" width="20.28515625" customWidth="1"/>
    <col min="7" max="7" width="18" customWidth="1"/>
    <col min="8" max="8" width="16" customWidth="1"/>
    <col min="9" max="9" width="14.5703125" customWidth="1"/>
    <col min="10" max="10" width="17.5703125" customWidth="1"/>
    <col min="11" max="11" width="23.140625" customWidth="1"/>
  </cols>
  <sheetData>
    <row r="1" spans="1:11" ht="18.75">
      <c r="A1" s="711" t="s">
        <v>276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</row>
    <row r="2" spans="1:11" ht="18.75">
      <c r="A2" s="711" t="s">
        <v>277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</row>
    <row r="3" spans="1:11" ht="18.75">
      <c r="A3" s="711" t="s">
        <v>468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</row>
    <row r="4" spans="1:11" ht="18.75">
      <c r="A4" s="711" t="s">
        <v>622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</row>
    <row r="5" spans="1:11" ht="18.75">
      <c r="A5" s="711" t="s">
        <v>469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</row>
    <row r="6" spans="1:11" ht="18.75">
      <c r="A6" s="711"/>
      <c r="B6" s="712"/>
      <c r="C6" s="712"/>
      <c r="D6" s="712"/>
      <c r="E6" s="712"/>
      <c r="F6" s="712"/>
      <c r="G6" s="712"/>
      <c r="H6" s="712"/>
      <c r="I6" s="712"/>
      <c r="J6" s="712"/>
      <c r="K6" s="712"/>
    </row>
    <row r="7" spans="1:11" ht="19.5" thickBot="1">
      <c r="A7" s="693" t="s">
        <v>470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18.75" thickBot="1">
      <c r="A8" s="694" t="s">
        <v>471</v>
      </c>
      <c r="B8" s="697" t="s">
        <v>472</v>
      </c>
      <c r="C8" s="700" t="s">
        <v>473</v>
      </c>
      <c r="D8" s="701"/>
      <c r="E8" s="701"/>
      <c r="F8" s="702"/>
      <c r="G8" s="703" t="s">
        <v>474</v>
      </c>
      <c r="H8" s="703" t="s">
        <v>475</v>
      </c>
      <c r="I8" s="703" t="s">
        <v>476</v>
      </c>
      <c r="J8" s="703" t="s">
        <v>477</v>
      </c>
      <c r="K8" s="706" t="s">
        <v>478</v>
      </c>
    </row>
    <row r="9" spans="1:11" ht="16.5" thickBot="1">
      <c r="A9" s="695"/>
      <c r="B9" s="698"/>
      <c r="C9" s="709" t="s">
        <v>479</v>
      </c>
      <c r="D9" s="710"/>
      <c r="E9" s="400" t="s">
        <v>480</v>
      </c>
      <c r="F9" s="691" t="s">
        <v>481</v>
      </c>
      <c r="G9" s="704"/>
      <c r="H9" s="704"/>
      <c r="I9" s="704"/>
      <c r="J9" s="704"/>
      <c r="K9" s="707"/>
    </row>
    <row r="10" spans="1:11" ht="52.5" thickBot="1">
      <c r="A10" s="696"/>
      <c r="B10" s="699"/>
      <c r="C10" s="401" t="s">
        <v>482</v>
      </c>
      <c r="D10" s="402" t="s">
        <v>483</v>
      </c>
      <c r="E10" s="403" t="s">
        <v>484</v>
      </c>
      <c r="F10" s="692"/>
      <c r="G10" s="704"/>
      <c r="H10" s="705"/>
      <c r="I10" s="705"/>
      <c r="J10" s="705"/>
      <c r="K10" s="708"/>
    </row>
    <row r="11" spans="1:11" ht="18.75" thickBot="1">
      <c r="A11" s="224" t="s">
        <v>485</v>
      </c>
      <c r="B11" s="225" t="s">
        <v>486</v>
      </c>
      <c r="C11" s="247">
        <v>0</v>
      </c>
      <c r="D11" s="247">
        <v>0</v>
      </c>
      <c r="E11" s="248">
        <v>0</v>
      </c>
      <c r="F11" s="484">
        <f>+C11+D11+E11</f>
        <v>0</v>
      </c>
      <c r="G11" s="103">
        <v>14306.68</v>
      </c>
      <c r="H11" s="485">
        <v>0</v>
      </c>
      <c r="I11" s="247">
        <v>0</v>
      </c>
      <c r="J11" s="247">
        <v>0</v>
      </c>
      <c r="K11" s="247">
        <f>+F11+G11+H11+I11+J11</f>
        <v>14306.68</v>
      </c>
    </row>
    <row r="12" spans="1:11" ht="18.75" thickBot="1">
      <c r="A12" s="226" t="s">
        <v>487</v>
      </c>
      <c r="B12" s="227" t="s">
        <v>488</v>
      </c>
      <c r="C12" s="247">
        <v>0</v>
      </c>
      <c r="D12" s="247">
        <v>0</v>
      </c>
      <c r="E12" s="247">
        <v>0</v>
      </c>
      <c r="F12" s="484">
        <f t="shared" ref="F12:F49" si="0">+C12+D12+E12</f>
        <v>0</v>
      </c>
      <c r="G12" s="103">
        <v>5513.65</v>
      </c>
      <c r="H12" s="485">
        <v>0</v>
      </c>
      <c r="I12" s="247">
        <v>0</v>
      </c>
      <c r="J12" s="247">
        <v>0</v>
      </c>
      <c r="K12" s="247">
        <f t="shared" ref="K12:K54" si="1">+F12+G12+H12+I12+J12</f>
        <v>5513.65</v>
      </c>
    </row>
    <row r="13" spans="1:11" ht="18.75" thickBot="1">
      <c r="A13" s="226" t="s">
        <v>489</v>
      </c>
      <c r="B13" s="227" t="s">
        <v>490</v>
      </c>
      <c r="C13" s="247">
        <v>0</v>
      </c>
      <c r="D13" s="247">
        <v>0</v>
      </c>
      <c r="E13" s="247">
        <v>0</v>
      </c>
      <c r="F13" s="484">
        <f t="shared" si="0"/>
        <v>0</v>
      </c>
      <c r="G13" s="103">
        <v>18557.330000000002</v>
      </c>
      <c r="H13" s="485">
        <v>0</v>
      </c>
      <c r="I13" s="247">
        <v>0</v>
      </c>
      <c r="J13" s="247">
        <v>0</v>
      </c>
      <c r="K13" s="247">
        <f t="shared" si="1"/>
        <v>18557.330000000002</v>
      </c>
    </row>
    <row r="14" spans="1:11" ht="18.75" thickBot="1">
      <c r="A14" s="226" t="s">
        <v>491</v>
      </c>
      <c r="B14" s="227" t="s">
        <v>492</v>
      </c>
      <c r="C14" s="247">
        <v>0</v>
      </c>
      <c r="D14" s="247">
        <v>0</v>
      </c>
      <c r="E14" s="247">
        <v>0</v>
      </c>
      <c r="F14" s="484">
        <f t="shared" si="0"/>
        <v>0</v>
      </c>
      <c r="G14" s="103">
        <v>88617.3</v>
      </c>
      <c r="H14" s="485">
        <v>0</v>
      </c>
      <c r="I14" s="247">
        <v>0</v>
      </c>
      <c r="J14" s="247">
        <v>0</v>
      </c>
      <c r="K14" s="247">
        <f t="shared" si="1"/>
        <v>88617.3</v>
      </c>
    </row>
    <row r="15" spans="1:11" ht="18.75" thickBot="1">
      <c r="A15" s="228">
        <v>11806</v>
      </c>
      <c r="B15" s="229" t="s">
        <v>493</v>
      </c>
      <c r="C15" s="247">
        <v>0</v>
      </c>
      <c r="D15" s="247">
        <v>0</v>
      </c>
      <c r="E15" s="247">
        <v>0</v>
      </c>
      <c r="F15" s="484">
        <f t="shared" si="0"/>
        <v>0</v>
      </c>
      <c r="G15" s="103">
        <v>1796.76</v>
      </c>
      <c r="H15" s="485">
        <v>0</v>
      </c>
      <c r="I15" s="247">
        <v>0</v>
      </c>
      <c r="J15" s="247">
        <v>0</v>
      </c>
      <c r="K15" s="247">
        <f t="shared" si="1"/>
        <v>1796.76</v>
      </c>
    </row>
    <row r="16" spans="1:11" ht="18.75" thickBot="1">
      <c r="A16" s="228">
        <v>11810</v>
      </c>
      <c r="B16" s="229" t="s">
        <v>723</v>
      </c>
      <c r="C16" s="247">
        <v>0</v>
      </c>
      <c r="D16" s="247">
        <v>0</v>
      </c>
      <c r="E16" s="247">
        <v>0</v>
      </c>
      <c r="F16" s="484">
        <f t="shared" si="0"/>
        <v>0</v>
      </c>
      <c r="G16" s="103">
        <v>58.67</v>
      </c>
      <c r="H16" s="485">
        <v>0</v>
      </c>
      <c r="I16" s="247">
        <v>0</v>
      </c>
      <c r="J16" s="247">
        <v>0</v>
      </c>
      <c r="K16" s="247">
        <f t="shared" si="1"/>
        <v>58.67</v>
      </c>
    </row>
    <row r="17" spans="1:11" ht="18.75" thickBot="1">
      <c r="A17" s="228">
        <v>11815</v>
      </c>
      <c r="B17" s="229" t="s">
        <v>494</v>
      </c>
      <c r="C17" s="247">
        <v>0</v>
      </c>
      <c r="D17" s="247">
        <v>0</v>
      </c>
      <c r="E17" s="247">
        <v>0</v>
      </c>
      <c r="F17" s="484">
        <f t="shared" si="0"/>
        <v>0</v>
      </c>
      <c r="G17" s="103">
        <v>30961.19</v>
      </c>
      <c r="H17" s="485">
        <v>0</v>
      </c>
      <c r="I17" s="247">
        <v>0</v>
      </c>
      <c r="J17" s="247">
        <v>0</v>
      </c>
      <c r="K17" s="247">
        <f t="shared" si="1"/>
        <v>30961.19</v>
      </c>
    </row>
    <row r="18" spans="1:11" ht="18.75" thickBot="1">
      <c r="A18" s="228">
        <v>11816</v>
      </c>
      <c r="B18" s="229" t="s">
        <v>495</v>
      </c>
      <c r="C18" s="247">
        <v>0</v>
      </c>
      <c r="D18" s="247">
        <v>0</v>
      </c>
      <c r="E18" s="247">
        <v>0</v>
      </c>
      <c r="F18" s="484">
        <f t="shared" si="0"/>
        <v>0</v>
      </c>
      <c r="G18" s="103">
        <v>3153.29</v>
      </c>
      <c r="H18" s="485">
        <v>0</v>
      </c>
      <c r="I18" s="247">
        <v>0</v>
      </c>
      <c r="J18" s="247">
        <v>0</v>
      </c>
      <c r="K18" s="247">
        <f t="shared" si="1"/>
        <v>3153.29</v>
      </c>
    </row>
    <row r="19" spans="1:11" ht="18.75" thickBot="1">
      <c r="A19" s="228">
        <v>11817</v>
      </c>
      <c r="B19" s="229" t="s">
        <v>496</v>
      </c>
      <c r="C19" s="247">
        <v>0</v>
      </c>
      <c r="D19" s="247">
        <v>0</v>
      </c>
      <c r="E19" s="247">
        <v>0</v>
      </c>
      <c r="F19" s="484">
        <f t="shared" si="0"/>
        <v>0</v>
      </c>
      <c r="G19" s="103">
        <v>227.5</v>
      </c>
      <c r="H19" s="485">
        <v>0</v>
      </c>
      <c r="I19" s="247">
        <v>0</v>
      </c>
      <c r="J19" s="247">
        <v>0</v>
      </c>
      <c r="K19" s="247">
        <f t="shared" si="1"/>
        <v>227.5</v>
      </c>
    </row>
    <row r="20" spans="1:11" ht="18.75" thickBot="1">
      <c r="A20" s="228">
        <v>11818</v>
      </c>
      <c r="B20" s="229" t="s">
        <v>497</v>
      </c>
      <c r="C20" s="247">
        <v>0</v>
      </c>
      <c r="D20" s="247">
        <v>0</v>
      </c>
      <c r="E20" s="247">
        <v>0</v>
      </c>
      <c r="F20" s="484">
        <f t="shared" si="0"/>
        <v>0</v>
      </c>
      <c r="G20" s="103">
        <v>2835.94</v>
      </c>
      <c r="H20" s="485">
        <v>0</v>
      </c>
      <c r="I20" s="247">
        <v>0</v>
      </c>
      <c r="J20" s="247">
        <v>0</v>
      </c>
      <c r="K20" s="247">
        <f t="shared" si="1"/>
        <v>2835.94</v>
      </c>
    </row>
    <row r="21" spans="1:11" ht="18.75" thickBot="1">
      <c r="A21" s="228">
        <v>11899</v>
      </c>
      <c r="B21" s="229" t="s">
        <v>498</v>
      </c>
      <c r="C21" s="247">
        <v>0</v>
      </c>
      <c r="D21" s="247">
        <v>0</v>
      </c>
      <c r="E21" s="247">
        <v>0</v>
      </c>
      <c r="F21" s="484">
        <f t="shared" si="0"/>
        <v>0</v>
      </c>
      <c r="G21" s="103">
        <v>3733.09</v>
      </c>
      <c r="H21" s="485">
        <v>0</v>
      </c>
      <c r="I21" s="247">
        <v>0</v>
      </c>
      <c r="J21" s="247">
        <v>0</v>
      </c>
      <c r="K21" s="247">
        <f t="shared" si="1"/>
        <v>3733.09</v>
      </c>
    </row>
    <row r="22" spans="1:11" ht="18.75" thickBot="1">
      <c r="A22" s="228">
        <v>12105</v>
      </c>
      <c r="B22" s="229" t="s">
        <v>499</v>
      </c>
      <c r="C22" s="247">
        <v>0</v>
      </c>
      <c r="D22" s="247">
        <v>0</v>
      </c>
      <c r="E22" s="247">
        <v>0</v>
      </c>
      <c r="F22" s="484">
        <f t="shared" si="0"/>
        <v>0</v>
      </c>
      <c r="G22" s="103">
        <v>54180.39</v>
      </c>
      <c r="H22" s="485">
        <v>0</v>
      </c>
      <c r="I22" s="247">
        <v>0</v>
      </c>
      <c r="J22" s="247">
        <v>0</v>
      </c>
      <c r="K22" s="247">
        <f t="shared" si="1"/>
        <v>54180.39</v>
      </c>
    </row>
    <row r="23" spans="1:11" ht="18.75" thickBot="1">
      <c r="A23" s="228">
        <v>12106</v>
      </c>
      <c r="B23" s="229" t="s">
        <v>500</v>
      </c>
      <c r="C23" s="247">
        <v>0</v>
      </c>
      <c r="D23" s="247">
        <v>0</v>
      </c>
      <c r="E23" s="247">
        <v>0</v>
      </c>
      <c r="F23" s="484">
        <f t="shared" si="0"/>
        <v>0</v>
      </c>
      <c r="G23" s="103">
        <v>373.18</v>
      </c>
      <c r="H23" s="485">
        <v>0</v>
      </c>
      <c r="I23" s="247">
        <v>0</v>
      </c>
      <c r="J23" s="247">
        <v>0</v>
      </c>
      <c r="K23" s="247">
        <f t="shared" si="1"/>
        <v>373.18</v>
      </c>
    </row>
    <row r="24" spans="1:11" ht="18.75" thickBot="1">
      <c r="A24" s="228">
        <v>12107</v>
      </c>
      <c r="B24" s="229" t="s">
        <v>501</v>
      </c>
      <c r="C24" s="247">
        <v>0</v>
      </c>
      <c r="D24" s="247">
        <v>0</v>
      </c>
      <c r="E24" s="247">
        <v>0</v>
      </c>
      <c r="F24" s="484">
        <f t="shared" si="0"/>
        <v>0</v>
      </c>
      <c r="G24" s="103">
        <v>87728.76</v>
      </c>
      <c r="H24" s="485">
        <v>0</v>
      </c>
      <c r="I24" s="247">
        <v>0</v>
      </c>
      <c r="J24" s="247">
        <v>0</v>
      </c>
      <c r="K24" s="247">
        <f t="shared" si="1"/>
        <v>87728.76</v>
      </c>
    </row>
    <row r="25" spans="1:11" ht="18.75" thickBot="1">
      <c r="A25" s="228">
        <v>12108</v>
      </c>
      <c r="B25" s="229" t="s">
        <v>502</v>
      </c>
      <c r="C25" s="247">
        <v>0</v>
      </c>
      <c r="D25" s="247">
        <v>0</v>
      </c>
      <c r="E25" s="247">
        <v>0</v>
      </c>
      <c r="F25" s="484">
        <f t="shared" si="0"/>
        <v>0</v>
      </c>
      <c r="G25" s="103">
        <v>25857.51</v>
      </c>
      <c r="H25" s="485">
        <v>0</v>
      </c>
      <c r="I25" s="247">
        <v>0</v>
      </c>
      <c r="J25" s="247">
        <v>0</v>
      </c>
      <c r="K25" s="247">
        <f t="shared" si="1"/>
        <v>25857.51</v>
      </c>
    </row>
    <row r="26" spans="1:11" ht="18.75" thickBot="1">
      <c r="A26" s="230" t="s">
        <v>503</v>
      </c>
      <c r="B26" s="229" t="s">
        <v>504</v>
      </c>
      <c r="C26" s="247">
        <v>0</v>
      </c>
      <c r="D26" s="247">
        <v>0</v>
      </c>
      <c r="E26" s="247">
        <v>0</v>
      </c>
      <c r="F26" s="484">
        <f t="shared" si="0"/>
        <v>0</v>
      </c>
      <c r="G26" s="103">
        <v>23634.400000000001</v>
      </c>
      <c r="H26" s="485">
        <v>0</v>
      </c>
      <c r="I26" s="247">
        <v>0</v>
      </c>
      <c r="J26" s="247">
        <v>0</v>
      </c>
      <c r="K26" s="247">
        <f t="shared" si="1"/>
        <v>23634.400000000001</v>
      </c>
    </row>
    <row r="27" spans="1:11" ht="18.75" thickBot="1">
      <c r="A27" s="230" t="s">
        <v>581</v>
      </c>
      <c r="B27" s="229" t="s">
        <v>582</v>
      </c>
      <c r="C27" s="247">
        <v>0</v>
      </c>
      <c r="D27" s="247">
        <v>0</v>
      </c>
      <c r="E27" s="247">
        <v>0</v>
      </c>
      <c r="F27" s="484">
        <f t="shared" si="0"/>
        <v>0</v>
      </c>
      <c r="G27" s="103">
        <v>39.18</v>
      </c>
      <c r="H27" s="485">
        <v>0</v>
      </c>
      <c r="I27" s="247">
        <v>0</v>
      </c>
      <c r="J27" s="247">
        <v>0</v>
      </c>
      <c r="K27" s="247">
        <f t="shared" si="1"/>
        <v>39.18</v>
      </c>
    </row>
    <row r="28" spans="1:11" ht="18.75" thickBot="1">
      <c r="A28" s="230" t="s">
        <v>505</v>
      </c>
      <c r="B28" s="229" t="s">
        <v>506</v>
      </c>
      <c r="C28" s="247">
        <v>0</v>
      </c>
      <c r="D28" s="247">
        <v>0</v>
      </c>
      <c r="E28" s="247">
        <v>0</v>
      </c>
      <c r="F28" s="484">
        <f t="shared" si="0"/>
        <v>0</v>
      </c>
      <c r="G28" s="103">
        <v>9067.2000000000007</v>
      </c>
      <c r="H28" s="485">
        <v>0</v>
      </c>
      <c r="I28" s="247">
        <v>0</v>
      </c>
      <c r="J28" s="247">
        <v>0</v>
      </c>
      <c r="K28" s="247">
        <f t="shared" si="1"/>
        <v>9067.2000000000007</v>
      </c>
    </row>
    <row r="29" spans="1:11" ht="18.75" thickBot="1">
      <c r="A29" s="230" t="s">
        <v>507</v>
      </c>
      <c r="B29" s="229" t="s">
        <v>508</v>
      </c>
      <c r="C29" s="247">
        <v>0</v>
      </c>
      <c r="D29" s="247">
        <v>0</v>
      </c>
      <c r="E29" s="247">
        <v>0</v>
      </c>
      <c r="F29" s="484">
        <f t="shared" si="0"/>
        <v>0</v>
      </c>
      <c r="G29" s="103">
        <v>2801.45</v>
      </c>
      <c r="H29" s="485">
        <v>0</v>
      </c>
      <c r="I29" s="247">
        <v>0</v>
      </c>
      <c r="J29" s="247">
        <v>0</v>
      </c>
      <c r="K29" s="247">
        <f t="shared" si="1"/>
        <v>2801.45</v>
      </c>
    </row>
    <row r="30" spans="1:11" ht="18.75" thickBot="1">
      <c r="A30" s="230" t="s">
        <v>509</v>
      </c>
      <c r="B30" s="229" t="s">
        <v>510</v>
      </c>
      <c r="C30" s="247">
        <v>0</v>
      </c>
      <c r="D30" s="247">
        <v>0</v>
      </c>
      <c r="E30" s="247">
        <v>0</v>
      </c>
      <c r="F30" s="484">
        <f t="shared" si="0"/>
        <v>0</v>
      </c>
      <c r="G30" s="103">
        <v>27827.74</v>
      </c>
      <c r="H30" s="485">
        <v>0</v>
      </c>
      <c r="I30" s="247">
        <v>0</v>
      </c>
      <c r="J30" s="247">
        <v>0</v>
      </c>
      <c r="K30" s="247">
        <f t="shared" si="1"/>
        <v>27827.74</v>
      </c>
    </row>
    <row r="31" spans="1:11" ht="18.75" thickBot="1">
      <c r="A31" s="230" t="s">
        <v>511</v>
      </c>
      <c r="B31" s="229" t="s">
        <v>512</v>
      </c>
      <c r="C31" s="247">
        <v>0</v>
      </c>
      <c r="D31" s="247">
        <v>0</v>
      </c>
      <c r="E31" s="247">
        <v>0</v>
      </c>
      <c r="F31" s="484">
        <f t="shared" si="0"/>
        <v>0</v>
      </c>
      <c r="G31" s="103">
        <v>18427.900000000001</v>
      </c>
      <c r="H31" s="485">
        <v>0</v>
      </c>
      <c r="I31" s="247">
        <v>0</v>
      </c>
      <c r="J31" s="247">
        <v>0</v>
      </c>
      <c r="K31" s="247">
        <f t="shared" si="1"/>
        <v>18427.900000000001</v>
      </c>
    </row>
    <row r="32" spans="1:11" ht="18.75" thickBot="1">
      <c r="A32" s="230" t="s">
        <v>513</v>
      </c>
      <c r="B32" s="229" t="s">
        <v>514</v>
      </c>
      <c r="C32" s="247">
        <v>0</v>
      </c>
      <c r="D32" s="247">
        <v>0</v>
      </c>
      <c r="E32" s="247">
        <v>0</v>
      </c>
      <c r="F32" s="484">
        <f t="shared" si="0"/>
        <v>0</v>
      </c>
      <c r="G32" s="103">
        <v>84161.68</v>
      </c>
      <c r="H32" s="485">
        <v>0</v>
      </c>
      <c r="I32" s="247">
        <v>0</v>
      </c>
      <c r="J32" s="247">
        <v>0</v>
      </c>
      <c r="K32" s="247">
        <f t="shared" si="1"/>
        <v>84161.68</v>
      </c>
    </row>
    <row r="33" spans="1:11" ht="18.75" thickBot="1">
      <c r="A33" s="230" t="s">
        <v>515</v>
      </c>
      <c r="B33" s="229" t="s">
        <v>516</v>
      </c>
      <c r="C33" s="247">
        <v>0</v>
      </c>
      <c r="D33" s="247">
        <v>0</v>
      </c>
      <c r="E33" s="247">
        <v>0</v>
      </c>
      <c r="F33" s="484">
        <f t="shared" si="0"/>
        <v>0</v>
      </c>
      <c r="G33" s="103">
        <v>8579.8799999999992</v>
      </c>
      <c r="H33" s="485">
        <v>0</v>
      </c>
      <c r="I33" s="247">
        <v>0</v>
      </c>
      <c r="J33" s="247">
        <v>0</v>
      </c>
      <c r="K33" s="247">
        <f t="shared" si="1"/>
        <v>8579.8799999999992</v>
      </c>
    </row>
    <row r="34" spans="1:11" ht="18.75" thickBot="1">
      <c r="A34" s="230" t="s">
        <v>517</v>
      </c>
      <c r="B34" s="229" t="s">
        <v>518</v>
      </c>
      <c r="C34" s="247">
        <v>0</v>
      </c>
      <c r="D34" s="247">
        <v>0</v>
      </c>
      <c r="E34" s="247">
        <v>0</v>
      </c>
      <c r="F34" s="484">
        <f t="shared" si="0"/>
        <v>0</v>
      </c>
      <c r="G34" s="103">
        <v>33641.230000000003</v>
      </c>
      <c r="H34" s="485">
        <v>0</v>
      </c>
      <c r="I34" s="247">
        <v>0</v>
      </c>
      <c r="J34" s="247">
        <v>0</v>
      </c>
      <c r="K34" s="247">
        <f t="shared" si="1"/>
        <v>33641.230000000003</v>
      </c>
    </row>
    <row r="35" spans="1:11" ht="18.75" thickBot="1">
      <c r="A35" s="230" t="s">
        <v>519</v>
      </c>
      <c r="B35" s="229" t="s">
        <v>520</v>
      </c>
      <c r="C35" s="247">
        <v>0</v>
      </c>
      <c r="D35" s="247">
        <v>0</v>
      </c>
      <c r="E35" s="247">
        <v>0</v>
      </c>
      <c r="F35" s="484">
        <f t="shared" si="0"/>
        <v>0</v>
      </c>
      <c r="G35" s="103">
        <v>1962.68</v>
      </c>
      <c r="H35" s="485">
        <v>0</v>
      </c>
      <c r="I35" s="247">
        <v>0</v>
      </c>
      <c r="J35" s="247">
        <v>0</v>
      </c>
      <c r="K35" s="247">
        <f t="shared" si="1"/>
        <v>1962.68</v>
      </c>
    </row>
    <row r="36" spans="1:11" ht="18.75" thickBot="1">
      <c r="A36" s="230" t="s">
        <v>521</v>
      </c>
      <c r="B36" s="229" t="s">
        <v>522</v>
      </c>
      <c r="C36" s="247">
        <v>0</v>
      </c>
      <c r="D36" s="247">
        <v>0</v>
      </c>
      <c r="E36" s="247">
        <v>0</v>
      </c>
      <c r="F36" s="484">
        <f t="shared" si="0"/>
        <v>0</v>
      </c>
      <c r="G36" s="103">
        <v>36871.65</v>
      </c>
      <c r="H36" s="485">
        <v>0</v>
      </c>
      <c r="I36" s="247">
        <v>0</v>
      </c>
      <c r="J36" s="247">
        <v>0</v>
      </c>
      <c r="K36" s="247">
        <f t="shared" si="1"/>
        <v>36871.65</v>
      </c>
    </row>
    <row r="37" spans="1:11" ht="18.75" thickBot="1">
      <c r="A37" s="230" t="s">
        <v>523</v>
      </c>
      <c r="B37" s="229" t="s">
        <v>524</v>
      </c>
      <c r="C37" s="247">
        <v>0</v>
      </c>
      <c r="D37" s="247">
        <v>0</v>
      </c>
      <c r="E37" s="247">
        <v>0</v>
      </c>
      <c r="F37" s="484">
        <f t="shared" si="0"/>
        <v>0</v>
      </c>
      <c r="G37" s="103">
        <v>12303.43</v>
      </c>
      <c r="H37" s="485">
        <v>0</v>
      </c>
      <c r="I37" s="247">
        <v>0</v>
      </c>
      <c r="J37" s="247">
        <v>0</v>
      </c>
      <c r="K37" s="247">
        <f t="shared" si="1"/>
        <v>12303.43</v>
      </c>
    </row>
    <row r="38" spans="1:11" ht="18.75" thickBot="1">
      <c r="A38" s="230" t="s">
        <v>525</v>
      </c>
      <c r="B38" s="229" t="s">
        <v>526</v>
      </c>
      <c r="C38" s="247">
        <v>0</v>
      </c>
      <c r="D38" s="247">
        <v>0</v>
      </c>
      <c r="E38" s="247">
        <v>0</v>
      </c>
      <c r="F38" s="484">
        <f t="shared" si="0"/>
        <v>0</v>
      </c>
      <c r="G38" s="103">
        <v>790.71</v>
      </c>
      <c r="H38" s="485">
        <v>0</v>
      </c>
      <c r="I38" s="247">
        <v>0</v>
      </c>
      <c r="J38" s="247">
        <v>0</v>
      </c>
      <c r="K38" s="247">
        <f t="shared" si="1"/>
        <v>790.71</v>
      </c>
    </row>
    <row r="39" spans="1:11" ht="18.75" thickBot="1">
      <c r="A39" s="230" t="s">
        <v>527</v>
      </c>
      <c r="B39" s="229" t="s">
        <v>528</v>
      </c>
      <c r="C39" s="247">
        <v>0</v>
      </c>
      <c r="D39" s="247">
        <v>0</v>
      </c>
      <c r="E39" s="247">
        <v>0</v>
      </c>
      <c r="F39" s="484">
        <f t="shared" si="0"/>
        <v>0</v>
      </c>
      <c r="G39" s="103">
        <v>2787.14</v>
      </c>
      <c r="H39" s="485">
        <v>0</v>
      </c>
      <c r="I39" s="247">
        <v>0</v>
      </c>
      <c r="J39" s="247">
        <v>0</v>
      </c>
      <c r="K39" s="247">
        <f t="shared" si="1"/>
        <v>2787.14</v>
      </c>
    </row>
    <row r="40" spans="1:11" ht="18.75" thickBot="1">
      <c r="A40" s="230" t="s">
        <v>529</v>
      </c>
      <c r="B40" s="229" t="s">
        <v>530</v>
      </c>
      <c r="C40" s="247">
        <v>0</v>
      </c>
      <c r="D40" s="247">
        <v>0</v>
      </c>
      <c r="E40" s="247">
        <v>0</v>
      </c>
      <c r="F40" s="484">
        <f t="shared" si="0"/>
        <v>0</v>
      </c>
      <c r="G40" s="103">
        <v>829.21</v>
      </c>
      <c r="H40" s="485">
        <v>0</v>
      </c>
      <c r="I40" s="247">
        <v>0</v>
      </c>
      <c r="J40" s="247">
        <v>0</v>
      </c>
      <c r="K40" s="247">
        <f t="shared" si="1"/>
        <v>829.21</v>
      </c>
    </row>
    <row r="41" spans="1:11" ht="18.75" thickBot="1">
      <c r="A41" s="230" t="s">
        <v>531</v>
      </c>
      <c r="B41" s="229" t="s">
        <v>532</v>
      </c>
      <c r="C41" s="247">
        <v>0</v>
      </c>
      <c r="D41" s="247">
        <v>0</v>
      </c>
      <c r="E41" s="247">
        <v>0</v>
      </c>
      <c r="F41" s="484">
        <f t="shared" si="0"/>
        <v>0</v>
      </c>
      <c r="G41" s="103">
        <v>3262.34</v>
      </c>
      <c r="H41" s="485">
        <v>0</v>
      </c>
      <c r="I41" s="247">
        <v>0</v>
      </c>
      <c r="J41" s="247">
        <v>0</v>
      </c>
      <c r="K41" s="247">
        <f t="shared" si="1"/>
        <v>3262.34</v>
      </c>
    </row>
    <row r="42" spans="1:11" ht="18.75" thickBot="1">
      <c r="A42" s="230" t="s">
        <v>533</v>
      </c>
      <c r="B42" s="229" t="s">
        <v>534</v>
      </c>
      <c r="C42" s="247">
        <v>0</v>
      </c>
      <c r="D42" s="247">
        <v>0</v>
      </c>
      <c r="E42" s="247">
        <v>0</v>
      </c>
      <c r="F42" s="484">
        <f t="shared" si="0"/>
        <v>0</v>
      </c>
      <c r="G42" s="103">
        <v>744.91</v>
      </c>
      <c r="H42" s="485">
        <v>0</v>
      </c>
      <c r="I42" s="247">
        <v>0</v>
      </c>
      <c r="J42" s="247">
        <v>0</v>
      </c>
      <c r="K42" s="247">
        <f t="shared" si="1"/>
        <v>744.91</v>
      </c>
    </row>
    <row r="43" spans="1:11" ht="18.75" thickBot="1">
      <c r="A43" s="231" t="s">
        <v>583</v>
      </c>
      <c r="B43" s="232" t="s">
        <v>584</v>
      </c>
      <c r="C43" s="247">
        <v>0</v>
      </c>
      <c r="D43" s="247">
        <v>0</v>
      </c>
      <c r="E43" s="247">
        <v>0</v>
      </c>
      <c r="F43" s="484">
        <f t="shared" si="0"/>
        <v>0</v>
      </c>
      <c r="G43" s="103">
        <v>0</v>
      </c>
      <c r="H43" s="485">
        <v>0</v>
      </c>
      <c r="I43" s="247">
        <v>0</v>
      </c>
      <c r="J43" s="247">
        <v>0</v>
      </c>
      <c r="K43" s="247">
        <f t="shared" si="1"/>
        <v>0</v>
      </c>
    </row>
    <row r="44" spans="1:11" ht="18.75" thickBot="1">
      <c r="A44" s="231" t="s">
        <v>535</v>
      </c>
      <c r="B44" s="232" t="s">
        <v>536</v>
      </c>
      <c r="C44" s="247">
        <v>0</v>
      </c>
      <c r="D44" s="247">
        <v>0</v>
      </c>
      <c r="E44" s="247">
        <v>0</v>
      </c>
      <c r="F44" s="484">
        <f t="shared" si="0"/>
        <v>0</v>
      </c>
      <c r="G44" s="103">
        <v>1091.58</v>
      </c>
      <c r="H44" s="485">
        <v>0</v>
      </c>
      <c r="I44" s="247">
        <v>0</v>
      </c>
      <c r="J44" s="247">
        <v>0</v>
      </c>
      <c r="K44" s="247">
        <f t="shared" si="1"/>
        <v>1091.58</v>
      </c>
    </row>
    <row r="45" spans="1:11" ht="18.75" thickBot="1">
      <c r="A45" s="231" t="s">
        <v>537</v>
      </c>
      <c r="B45" s="232" t="s">
        <v>538</v>
      </c>
      <c r="C45" s="247">
        <v>0</v>
      </c>
      <c r="D45" s="247">
        <v>0</v>
      </c>
      <c r="E45" s="247">
        <v>0</v>
      </c>
      <c r="F45" s="484">
        <f t="shared" si="0"/>
        <v>0</v>
      </c>
      <c r="G45" s="103">
        <v>0</v>
      </c>
      <c r="H45" s="485">
        <v>0</v>
      </c>
      <c r="I45" s="247">
        <v>0</v>
      </c>
      <c r="J45" s="247">
        <v>0</v>
      </c>
      <c r="K45" s="247">
        <f t="shared" si="1"/>
        <v>0</v>
      </c>
    </row>
    <row r="46" spans="1:11" ht="18.75" thickBot="1">
      <c r="A46" s="231" t="s">
        <v>539</v>
      </c>
      <c r="B46" s="232" t="s">
        <v>540</v>
      </c>
      <c r="C46" s="247">
        <v>0</v>
      </c>
      <c r="D46" s="247">
        <v>0</v>
      </c>
      <c r="E46" s="247">
        <v>0</v>
      </c>
      <c r="F46" s="484">
        <f t="shared" si="0"/>
        <v>0</v>
      </c>
      <c r="G46" s="103">
        <v>13559.35</v>
      </c>
      <c r="H46" s="485">
        <v>0</v>
      </c>
      <c r="I46" s="247">
        <v>0</v>
      </c>
      <c r="J46" s="247">
        <v>0</v>
      </c>
      <c r="K46" s="247">
        <f t="shared" si="1"/>
        <v>13559.35</v>
      </c>
    </row>
    <row r="47" spans="1:11" ht="18.75" thickBot="1">
      <c r="A47" s="231" t="s">
        <v>541</v>
      </c>
      <c r="B47" s="232" t="s">
        <v>542</v>
      </c>
      <c r="C47" s="247">
        <v>0</v>
      </c>
      <c r="D47" s="247">
        <v>0</v>
      </c>
      <c r="E47" s="247">
        <v>0</v>
      </c>
      <c r="F47" s="484">
        <f t="shared" si="0"/>
        <v>0</v>
      </c>
      <c r="G47" s="103">
        <v>1431.89</v>
      </c>
      <c r="H47" s="485">
        <v>0</v>
      </c>
      <c r="I47" s="247">
        <v>0</v>
      </c>
      <c r="J47" s="247">
        <v>0</v>
      </c>
      <c r="K47" s="247">
        <f t="shared" si="1"/>
        <v>1431.89</v>
      </c>
    </row>
    <row r="48" spans="1:11" ht="18.75" thickBot="1">
      <c r="A48" s="231" t="s">
        <v>543</v>
      </c>
      <c r="B48" s="232" t="s">
        <v>718</v>
      </c>
      <c r="C48" s="247">
        <v>404601</v>
      </c>
      <c r="D48" s="247">
        <v>0</v>
      </c>
      <c r="E48" s="247">
        <v>0</v>
      </c>
      <c r="F48" s="484">
        <f t="shared" si="0"/>
        <v>404601</v>
      </c>
      <c r="G48" s="103"/>
      <c r="H48" s="485">
        <v>0</v>
      </c>
      <c r="I48" s="247">
        <v>0</v>
      </c>
      <c r="J48" s="247">
        <v>0</v>
      </c>
      <c r="K48" s="247">
        <f t="shared" si="1"/>
        <v>404601</v>
      </c>
    </row>
    <row r="49" spans="1:11" ht="18.75" thickBot="1">
      <c r="A49" s="231" t="s">
        <v>544</v>
      </c>
      <c r="B49" s="232" t="s">
        <v>545</v>
      </c>
      <c r="C49" s="247">
        <v>0</v>
      </c>
      <c r="D49" s="247">
        <v>0</v>
      </c>
      <c r="E49" s="247">
        <v>0</v>
      </c>
      <c r="F49" s="484">
        <f t="shared" si="0"/>
        <v>0</v>
      </c>
      <c r="G49" s="486">
        <v>0</v>
      </c>
      <c r="H49" s="485">
        <v>0</v>
      </c>
      <c r="I49" s="247">
        <v>0</v>
      </c>
      <c r="J49" s="247">
        <v>0</v>
      </c>
      <c r="K49" s="247">
        <f t="shared" si="1"/>
        <v>0</v>
      </c>
    </row>
    <row r="50" spans="1:11" ht="18.75" thickBot="1">
      <c r="A50" s="231" t="s">
        <v>547</v>
      </c>
      <c r="B50" s="232" t="s">
        <v>548</v>
      </c>
      <c r="C50" s="247">
        <v>0</v>
      </c>
      <c r="D50" s="247">
        <v>1213803</v>
      </c>
      <c r="E50" s="247">
        <v>0</v>
      </c>
      <c r="F50" s="248">
        <f>+C50+D50+E50</f>
        <v>1213803</v>
      </c>
      <c r="G50" s="247">
        <v>0</v>
      </c>
      <c r="H50" s="247">
        <v>0</v>
      </c>
      <c r="I50" s="247">
        <v>0</v>
      </c>
      <c r="J50" s="247">
        <v>0</v>
      </c>
      <c r="K50" s="247">
        <f t="shared" si="1"/>
        <v>1213803</v>
      </c>
    </row>
    <row r="51" spans="1:11" ht="18.75" thickBot="1">
      <c r="A51" s="231" t="s">
        <v>549</v>
      </c>
      <c r="B51" s="232" t="s">
        <v>550</v>
      </c>
      <c r="C51" s="247">
        <v>0</v>
      </c>
      <c r="D51" s="247">
        <v>0</v>
      </c>
      <c r="E51" s="247">
        <v>0</v>
      </c>
      <c r="F51" s="248">
        <f t="shared" ref="F51:F54" si="2">+C51+D51+E51</f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f t="shared" si="1"/>
        <v>0</v>
      </c>
    </row>
    <row r="52" spans="1:11" ht="18.75" thickBot="1">
      <c r="A52" s="231" t="s">
        <v>551</v>
      </c>
      <c r="B52" s="232" t="s">
        <v>552</v>
      </c>
      <c r="C52" s="247">
        <v>0</v>
      </c>
      <c r="D52" s="247">
        <v>0</v>
      </c>
      <c r="E52" s="247">
        <v>0</v>
      </c>
      <c r="F52" s="248">
        <f t="shared" si="2"/>
        <v>0</v>
      </c>
      <c r="G52" s="247">
        <v>0</v>
      </c>
      <c r="H52" s="247">
        <v>0</v>
      </c>
      <c r="I52" s="247">
        <v>0</v>
      </c>
      <c r="J52" s="247">
        <v>0</v>
      </c>
      <c r="K52" s="247">
        <f t="shared" si="1"/>
        <v>0</v>
      </c>
    </row>
    <row r="53" spans="1:11" ht="18.75" thickBot="1">
      <c r="A53" s="255" t="s">
        <v>553</v>
      </c>
      <c r="B53" s="256" t="s">
        <v>546</v>
      </c>
      <c r="C53" s="253">
        <v>0</v>
      </c>
      <c r="D53" s="249">
        <v>0</v>
      </c>
      <c r="E53" s="249">
        <v>0</v>
      </c>
      <c r="F53" s="248">
        <f t="shared" si="2"/>
        <v>0</v>
      </c>
      <c r="G53" s="249">
        <v>41192.14</v>
      </c>
      <c r="H53" s="249">
        <v>0</v>
      </c>
      <c r="I53" s="249">
        <v>0</v>
      </c>
      <c r="J53" s="250">
        <v>0</v>
      </c>
      <c r="K53" s="247">
        <f t="shared" si="1"/>
        <v>41192.14</v>
      </c>
    </row>
    <row r="54" spans="1:11" ht="18.75" thickBot="1">
      <c r="A54" s="255" t="s">
        <v>554</v>
      </c>
      <c r="B54" s="256" t="s">
        <v>555</v>
      </c>
      <c r="C54" s="254">
        <v>4055.19</v>
      </c>
      <c r="D54" s="251">
        <v>398559.12</v>
      </c>
      <c r="E54" s="251">
        <v>2885.68</v>
      </c>
      <c r="F54" s="248">
        <f t="shared" si="2"/>
        <v>405499.99</v>
      </c>
      <c r="G54" s="251">
        <v>1928.89</v>
      </c>
      <c r="H54" s="251">
        <v>0</v>
      </c>
      <c r="I54" s="251">
        <v>0</v>
      </c>
      <c r="J54" s="252">
        <v>330.81</v>
      </c>
      <c r="K54" s="247">
        <f t="shared" si="1"/>
        <v>407759.69</v>
      </c>
    </row>
    <row r="55" spans="1:11" ht="18.75" thickBot="1">
      <c r="A55" s="404"/>
      <c r="B55" s="405" t="s">
        <v>556</v>
      </c>
      <c r="C55" s="406">
        <f t="shared" ref="C55:J55" si="3">SUM(C11:C54)</f>
        <v>408656.19</v>
      </c>
      <c r="D55" s="407">
        <f>SUM(D11:D54)</f>
        <v>1612362.12</v>
      </c>
      <c r="E55" s="407">
        <f t="shared" si="3"/>
        <v>2885.68</v>
      </c>
      <c r="F55" s="407">
        <f t="shared" si="3"/>
        <v>2023903.99</v>
      </c>
      <c r="G55" s="407">
        <f t="shared" si="3"/>
        <v>664837.82000000007</v>
      </c>
      <c r="H55" s="406">
        <f t="shared" si="3"/>
        <v>0</v>
      </c>
      <c r="I55" s="406">
        <f t="shared" si="3"/>
        <v>0</v>
      </c>
      <c r="J55" s="406">
        <f t="shared" si="3"/>
        <v>330.81</v>
      </c>
      <c r="K55" s="408">
        <f>+SUM(K11:K54)</f>
        <v>2689072.62</v>
      </c>
    </row>
    <row r="56" spans="1:11" ht="18">
      <c r="A56" s="233"/>
      <c r="B56" s="234"/>
      <c r="C56" s="108"/>
      <c r="D56" s="108"/>
      <c r="E56" s="108"/>
      <c r="F56" s="235"/>
      <c r="G56" s="108"/>
      <c r="H56" s="108"/>
      <c r="I56" s="108"/>
      <c r="J56" s="108"/>
      <c r="K56" s="236">
        <f>+F55+G55+H55+I55+J55</f>
        <v>2689072.62</v>
      </c>
    </row>
    <row r="57" spans="1:11" ht="18">
      <c r="A57" s="237"/>
      <c r="B57" s="234"/>
      <c r="C57" s="108"/>
      <c r="D57" s="108"/>
      <c r="E57" s="108"/>
      <c r="F57" s="108">
        <v>1205355.48</v>
      </c>
      <c r="G57" s="108"/>
      <c r="H57" s="108"/>
      <c r="I57" s="108"/>
      <c r="J57" s="108"/>
      <c r="K57" s="238"/>
    </row>
    <row r="58" spans="1:11" ht="18">
      <c r="A58" s="239" t="s">
        <v>557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238"/>
    </row>
    <row r="59" spans="1:11" ht="15.75">
      <c r="A59" s="688" t="s">
        <v>558</v>
      </c>
      <c r="B59" s="688"/>
      <c r="C59" s="688"/>
      <c r="D59" s="688"/>
      <c r="E59" s="688"/>
      <c r="F59" s="688"/>
      <c r="G59" s="688"/>
      <c r="H59" s="108"/>
      <c r="I59" s="108"/>
      <c r="J59" s="108"/>
      <c r="K59" s="238"/>
    </row>
    <row r="60" spans="1:11" ht="15.75">
      <c r="A60" s="688" t="s">
        <v>559</v>
      </c>
      <c r="B60" s="688"/>
      <c r="C60" s="688"/>
      <c r="D60" s="688"/>
      <c r="E60" s="688"/>
      <c r="F60" s="688"/>
      <c r="G60" s="688"/>
      <c r="H60" s="108"/>
      <c r="I60" s="108"/>
      <c r="J60" s="108"/>
      <c r="K60" s="238"/>
    </row>
    <row r="61" spans="1:11" ht="15.75">
      <c r="A61" s="688" t="s">
        <v>560</v>
      </c>
      <c r="B61" s="688"/>
      <c r="C61" s="688"/>
      <c r="D61" s="688"/>
      <c r="E61" s="688"/>
      <c r="F61" s="688"/>
      <c r="G61" s="688"/>
      <c r="H61" s="108"/>
      <c r="I61" s="108"/>
      <c r="J61" s="108"/>
      <c r="K61" s="238"/>
    </row>
    <row r="62" spans="1:11" ht="15.75">
      <c r="A62" s="688" t="s">
        <v>561</v>
      </c>
      <c r="B62" s="688"/>
      <c r="C62" s="688"/>
      <c r="D62" s="688"/>
      <c r="E62" s="688"/>
      <c r="F62" s="688"/>
      <c r="G62" s="688"/>
      <c r="H62" s="108"/>
      <c r="I62" s="108"/>
      <c r="J62" s="108"/>
      <c r="K62" s="238"/>
    </row>
    <row r="63" spans="1:11" ht="15.75">
      <c r="A63" s="688" t="s">
        <v>562</v>
      </c>
      <c r="B63" s="688"/>
      <c r="C63" s="688"/>
      <c r="D63" s="688"/>
      <c r="E63" s="688"/>
      <c r="F63" s="688"/>
      <c r="G63" s="688"/>
      <c r="H63" s="108"/>
      <c r="I63" s="108"/>
      <c r="J63" s="108"/>
      <c r="K63" s="238"/>
    </row>
    <row r="64" spans="1:11" ht="15.75">
      <c r="A64" s="688" t="s">
        <v>563</v>
      </c>
      <c r="B64" s="688"/>
      <c r="C64" s="688"/>
      <c r="D64" s="688"/>
      <c r="E64" s="688"/>
      <c r="F64" s="688"/>
      <c r="G64" s="688"/>
      <c r="H64" s="108"/>
      <c r="I64" s="108"/>
      <c r="J64" s="108"/>
      <c r="K64" s="238"/>
    </row>
    <row r="65" spans="1:11" ht="15.75">
      <c r="A65" s="233"/>
      <c r="B65" s="108"/>
      <c r="C65" s="108"/>
      <c r="D65" s="108"/>
      <c r="E65" s="108"/>
      <c r="F65" s="108"/>
      <c r="G65" s="108"/>
      <c r="H65" s="108"/>
      <c r="I65" s="108"/>
      <c r="J65" s="108"/>
      <c r="K65" s="238"/>
    </row>
    <row r="66" spans="1:11" ht="15.75">
      <c r="A66" s="233"/>
      <c r="B66" s="108"/>
      <c r="C66" s="108"/>
      <c r="D66" s="108"/>
      <c r="E66" s="108"/>
      <c r="F66" s="108"/>
      <c r="G66" s="108"/>
      <c r="H66" s="108"/>
      <c r="I66" s="108"/>
      <c r="J66" s="108"/>
      <c r="K66" s="238"/>
    </row>
    <row r="67" spans="1:11" ht="18">
      <c r="A67" s="689" t="s">
        <v>564</v>
      </c>
      <c r="B67" s="690"/>
      <c r="C67" s="690"/>
      <c r="D67" s="690"/>
      <c r="E67" s="690"/>
      <c r="F67" s="690"/>
      <c r="G67" s="690"/>
      <c r="H67" s="690"/>
      <c r="I67" s="690"/>
      <c r="J67" s="690"/>
      <c r="K67" s="690"/>
    </row>
    <row r="68" spans="1:11" ht="18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</row>
    <row r="69" spans="1:11" ht="15.75">
      <c r="A69" s="242" t="s">
        <v>565</v>
      </c>
      <c r="B69" s="243"/>
      <c r="C69" s="243"/>
      <c r="D69" s="243"/>
      <c r="E69" s="243"/>
      <c r="F69" s="242" t="s">
        <v>566</v>
      </c>
      <c r="G69" s="243"/>
      <c r="H69" s="243"/>
      <c r="I69" s="243"/>
      <c r="J69" s="243"/>
      <c r="K69" s="238"/>
    </row>
    <row r="70" spans="1:11" ht="15.75">
      <c r="A70" s="242" t="s">
        <v>567</v>
      </c>
      <c r="B70" s="243"/>
      <c r="C70" s="243"/>
      <c r="D70" s="243"/>
      <c r="E70" s="243"/>
      <c r="F70" s="242" t="s">
        <v>568</v>
      </c>
      <c r="G70" s="243"/>
      <c r="H70" s="243"/>
      <c r="I70" s="243"/>
      <c r="J70" s="243"/>
      <c r="K70" s="238"/>
    </row>
    <row r="71" spans="1:11" ht="15.75">
      <c r="A71" s="242" t="s">
        <v>569</v>
      </c>
      <c r="B71" s="243"/>
      <c r="C71" s="243"/>
      <c r="D71" s="243"/>
      <c r="E71" s="243"/>
      <c r="F71" s="244" t="s">
        <v>570</v>
      </c>
      <c r="G71" s="243"/>
      <c r="H71" s="243"/>
      <c r="I71" s="243"/>
      <c r="J71" s="243"/>
      <c r="K71" s="238"/>
    </row>
    <row r="72" spans="1:11" ht="15.75">
      <c r="A72" s="245" t="s">
        <v>571</v>
      </c>
      <c r="B72" s="243"/>
      <c r="C72" s="243"/>
      <c r="D72" s="243"/>
      <c r="E72" s="243"/>
      <c r="F72" s="244" t="s">
        <v>572</v>
      </c>
      <c r="G72" s="243"/>
      <c r="H72" s="243"/>
      <c r="I72" s="243"/>
      <c r="J72" s="243"/>
      <c r="K72" s="238"/>
    </row>
    <row r="73" spans="1:11" ht="15.75">
      <c r="A73" s="242" t="s">
        <v>573</v>
      </c>
      <c r="B73" s="243"/>
      <c r="C73" s="243"/>
      <c r="D73" s="243"/>
      <c r="E73" s="243"/>
      <c r="F73" s="244" t="s">
        <v>574</v>
      </c>
      <c r="G73" s="243"/>
      <c r="H73" s="243"/>
      <c r="I73" s="243"/>
      <c r="J73" s="243"/>
      <c r="K73" s="238"/>
    </row>
    <row r="74" spans="1:11" ht="15.75">
      <c r="A74" s="242" t="s">
        <v>575</v>
      </c>
      <c r="B74" s="243"/>
      <c r="C74" s="243"/>
      <c r="D74" s="243"/>
      <c r="E74" s="243"/>
      <c r="F74" s="244" t="s">
        <v>576</v>
      </c>
      <c r="G74" s="243"/>
      <c r="H74" s="243"/>
      <c r="I74" s="243"/>
      <c r="J74" s="243"/>
      <c r="K74" s="238"/>
    </row>
    <row r="75" spans="1:11" ht="15.75">
      <c r="A75" s="242" t="s">
        <v>577</v>
      </c>
      <c r="B75" s="243"/>
      <c r="C75" s="243"/>
      <c r="D75" s="243"/>
      <c r="E75" s="243"/>
      <c r="F75" s="243" t="s">
        <v>578</v>
      </c>
      <c r="G75" s="243"/>
      <c r="H75" s="243"/>
      <c r="I75" s="243"/>
      <c r="J75" s="243"/>
      <c r="K75" s="238"/>
    </row>
    <row r="76" spans="1:11" ht="15.75">
      <c r="A76" s="242" t="s">
        <v>579</v>
      </c>
      <c r="B76" s="243"/>
      <c r="C76" s="243"/>
      <c r="D76" s="243"/>
      <c r="E76" s="243"/>
      <c r="F76" s="244" t="s">
        <v>580</v>
      </c>
      <c r="G76" s="243"/>
      <c r="H76" s="243"/>
      <c r="I76" s="243"/>
      <c r="J76" s="243"/>
      <c r="K76" s="238"/>
    </row>
    <row r="77" spans="1:11" ht="15.75">
      <c r="A77" s="246"/>
      <c r="B77" s="108"/>
      <c r="C77" s="108"/>
      <c r="D77" s="108"/>
      <c r="E77" s="108"/>
      <c r="F77" s="108"/>
      <c r="G77" s="108"/>
      <c r="H77" s="108"/>
      <c r="I77" s="108"/>
      <c r="J77" s="108"/>
      <c r="K77" s="238"/>
    </row>
    <row r="78" spans="1:11" ht="15.75">
      <c r="A78" s="246"/>
      <c r="B78" s="108"/>
      <c r="C78" s="108"/>
      <c r="D78" s="108"/>
      <c r="E78" s="108"/>
      <c r="F78" s="108"/>
      <c r="G78" s="108"/>
      <c r="H78" s="108"/>
      <c r="I78" s="108"/>
      <c r="J78" s="108"/>
      <c r="K78" s="238"/>
    </row>
    <row r="83" spans="4:8">
      <c r="G83" s="374"/>
    </row>
    <row r="84" spans="4:8" ht="18">
      <c r="D84" s="374"/>
      <c r="E84" s="374"/>
      <c r="F84" s="374"/>
      <c r="G84" s="537"/>
    </row>
    <row r="85" spans="4:8" ht="18">
      <c r="D85" s="374"/>
      <c r="E85" s="374"/>
      <c r="F85" s="537"/>
      <c r="G85" s="537"/>
      <c r="H85" s="23"/>
    </row>
    <row r="86" spans="4:8" ht="18">
      <c r="D86" s="374"/>
      <c r="E86" s="374"/>
      <c r="F86" s="537"/>
      <c r="G86" s="538"/>
      <c r="H86" s="537"/>
    </row>
    <row r="87" spans="4:8" ht="18">
      <c r="D87" s="374"/>
      <c r="E87" s="374"/>
      <c r="F87" s="537"/>
      <c r="G87" s="374"/>
      <c r="H87" s="537"/>
    </row>
    <row r="88" spans="4:8" ht="18">
      <c r="D88" s="374"/>
      <c r="E88" s="374"/>
      <c r="F88" s="537"/>
      <c r="G88" s="374"/>
      <c r="H88" s="537"/>
    </row>
    <row r="89" spans="4:8" ht="18">
      <c r="D89" s="374"/>
      <c r="E89" s="374"/>
      <c r="F89" s="537"/>
      <c r="H89" s="537"/>
    </row>
    <row r="90" spans="4:8" ht="18">
      <c r="D90" s="374"/>
      <c r="E90" s="374"/>
      <c r="F90" s="537"/>
      <c r="H90" s="537"/>
    </row>
    <row r="91" spans="4:8" ht="18">
      <c r="D91" s="374"/>
      <c r="E91" s="374"/>
      <c r="F91" s="537"/>
      <c r="H91" s="537"/>
    </row>
    <row r="92" spans="4:8" ht="18">
      <c r="D92" s="374"/>
      <c r="E92" s="374"/>
      <c r="F92" s="537"/>
      <c r="H92" s="537"/>
    </row>
    <row r="93" spans="4:8" ht="18">
      <c r="D93" s="374"/>
      <c r="E93" s="374"/>
      <c r="F93" s="537"/>
      <c r="H93" s="537"/>
    </row>
    <row r="94" spans="4:8" ht="18">
      <c r="D94" s="374"/>
      <c r="E94" s="374"/>
      <c r="F94" s="537"/>
      <c r="H94" s="537"/>
    </row>
    <row r="95" spans="4:8" ht="18">
      <c r="D95" s="374"/>
      <c r="E95" s="374"/>
      <c r="F95" s="537"/>
      <c r="H95" s="537"/>
    </row>
    <row r="96" spans="4:8" ht="18">
      <c r="D96" s="374"/>
      <c r="E96" s="374"/>
      <c r="F96" s="537"/>
      <c r="H96" s="537"/>
    </row>
    <row r="97" spans="4:8" ht="18">
      <c r="D97" s="539"/>
      <c r="E97" s="374"/>
      <c r="F97" s="537"/>
      <c r="H97" s="538"/>
    </row>
    <row r="98" spans="4:8" ht="18">
      <c r="D98" s="539"/>
      <c r="E98" s="374"/>
      <c r="F98" s="537"/>
      <c r="H98" s="374"/>
    </row>
    <row r="99" spans="4:8" ht="18">
      <c r="D99" s="539"/>
      <c r="E99" s="374"/>
      <c r="F99" s="537"/>
      <c r="H99" s="374"/>
    </row>
    <row r="100" spans="4:8" ht="18">
      <c r="D100" s="539"/>
      <c r="E100" s="374"/>
      <c r="F100" s="537"/>
      <c r="H100" s="374"/>
    </row>
    <row r="101" spans="4:8" ht="18">
      <c r="D101" s="539"/>
      <c r="E101" s="374"/>
      <c r="F101" s="537"/>
      <c r="H101" s="374"/>
    </row>
    <row r="102" spans="4:8" ht="18">
      <c r="D102" s="539"/>
      <c r="E102" s="374"/>
      <c r="F102" s="539"/>
    </row>
    <row r="103" spans="4:8" ht="18">
      <c r="D103" s="539"/>
      <c r="E103" s="374"/>
      <c r="F103" s="539"/>
    </row>
    <row r="104" spans="4:8" ht="18">
      <c r="D104" s="539"/>
      <c r="E104" s="374"/>
      <c r="F104" s="539"/>
    </row>
    <row r="105" spans="4:8" ht="18">
      <c r="D105" s="539"/>
      <c r="E105" s="374"/>
      <c r="F105" s="539"/>
    </row>
    <row r="106" spans="4:8" ht="18">
      <c r="D106" s="539"/>
      <c r="E106" s="374"/>
      <c r="F106" s="539"/>
    </row>
    <row r="107" spans="4:8" ht="18">
      <c r="D107" s="539"/>
      <c r="E107" s="374"/>
      <c r="F107" s="538"/>
    </row>
    <row r="108" spans="4:8" ht="18">
      <c r="D108" s="539"/>
      <c r="E108" s="374"/>
      <c r="F108" s="374"/>
    </row>
    <row r="109" spans="4:8" ht="18">
      <c r="D109" s="539"/>
      <c r="E109" s="374"/>
      <c r="F109" s="374"/>
    </row>
    <row r="110" spans="4:8" ht="18">
      <c r="D110" s="539"/>
      <c r="E110" s="374"/>
      <c r="F110" s="374"/>
    </row>
    <row r="111" spans="4:8" ht="18">
      <c r="D111" s="539"/>
      <c r="E111" s="374"/>
      <c r="F111" s="374"/>
    </row>
    <row r="112" spans="4:8" ht="18">
      <c r="D112" s="539"/>
      <c r="E112" s="374"/>
      <c r="F112" s="374"/>
    </row>
    <row r="113" spans="4:6" ht="18">
      <c r="D113" s="539"/>
      <c r="E113" s="374"/>
      <c r="F113" s="374"/>
    </row>
    <row r="114" spans="4:6">
      <c r="D114" s="538"/>
      <c r="E114" s="374"/>
      <c r="F114" s="374"/>
    </row>
  </sheetData>
  <mergeCells count="24">
    <mergeCell ref="A6:K6"/>
    <mergeCell ref="A1:K1"/>
    <mergeCell ref="A2:K2"/>
    <mergeCell ref="A3:K3"/>
    <mergeCell ref="A4:K4"/>
    <mergeCell ref="A5:K5"/>
    <mergeCell ref="A7:K7"/>
    <mergeCell ref="A8:A10"/>
    <mergeCell ref="B8:B10"/>
    <mergeCell ref="C8:F8"/>
    <mergeCell ref="G8:G10"/>
    <mergeCell ref="H8:H10"/>
    <mergeCell ref="I8:I10"/>
    <mergeCell ref="J8:J10"/>
    <mergeCell ref="K8:K10"/>
    <mergeCell ref="C9:D9"/>
    <mergeCell ref="A64:G64"/>
    <mergeCell ref="A67:K67"/>
    <mergeCell ref="F9:F10"/>
    <mergeCell ref="A59:G59"/>
    <mergeCell ref="A60:G60"/>
    <mergeCell ref="A61:G61"/>
    <mergeCell ref="A62:G62"/>
    <mergeCell ref="A63:G63"/>
  </mergeCells>
  <pageMargins left="0.31496062992125984" right="0.11811023622047245" top="0.55118110236220474" bottom="0.35433070866141736" header="0.31496062992125984" footer="0.31496062992125984"/>
  <pageSetup scale="5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FD260"/>
  <sheetViews>
    <sheetView workbookViewId="0">
      <pane xSplit="2" ySplit="1" topLeftCell="C159" activePane="bottomRight" state="frozen"/>
      <selection pane="topRight" activeCell="C1" sqref="C1"/>
      <selection pane="bottomLeft" activeCell="A2" sqref="A2"/>
      <selection pane="bottomRight" activeCell="I102" sqref="I102"/>
    </sheetView>
  </sheetViews>
  <sheetFormatPr baseColWidth="10" defaultRowHeight="15"/>
  <cols>
    <col min="2" max="2" width="64.85546875" customWidth="1"/>
    <col min="3" max="3" width="17.42578125" customWidth="1"/>
    <col min="4" max="4" width="15.85546875" bestFit="1" customWidth="1"/>
    <col min="5" max="5" width="6" customWidth="1"/>
    <col min="6" max="6" width="16.85546875" customWidth="1"/>
    <col min="7" max="10" width="15.42578125" bestFit="1" customWidth="1"/>
    <col min="11" max="11" width="17.140625" bestFit="1" customWidth="1"/>
    <col min="12" max="12" width="15.85546875" bestFit="1" customWidth="1"/>
    <col min="13" max="13" width="15.42578125" bestFit="1" customWidth="1"/>
    <col min="14" max="14" width="16.42578125" customWidth="1"/>
    <col min="15" max="21" width="15.42578125" bestFit="1" customWidth="1"/>
    <col min="22" max="23" width="14.42578125" bestFit="1" customWidth="1"/>
    <col min="24" max="24" width="16.85546875" customWidth="1"/>
    <col min="25" max="25" width="16.42578125" customWidth="1"/>
    <col min="26" max="26" width="14.42578125" bestFit="1" customWidth="1"/>
    <col min="27" max="27" width="15.42578125" bestFit="1" customWidth="1"/>
    <col min="28" max="28" width="17.42578125" customWidth="1"/>
    <col min="29" max="30" width="13.140625" bestFit="1" customWidth="1"/>
    <col min="31" max="31" width="15.42578125" bestFit="1" customWidth="1"/>
    <col min="33" max="33" width="13.140625" bestFit="1" customWidth="1"/>
    <col min="35" max="35" width="15.42578125" bestFit="1" customWidth="1"/>
  </cols>
  <sheetData>
    <row r="1" spans="1:160" ht="26.25">
      <c r="A1" s="713" t="s">
        <v>68</v>
      </c>
      <c r="B1" s="713"/>
      <c r="C1" s="714"/>
      <c r="D1" s="715"/>
      <c r="E1" s="715"/>
      <c r="F1" s="715"/>
      <c r="G1" s="715"/>
      <c r="H1" s="715"/>
    </row>
    <row r="2" spans="1:160" ht="18">
      <c r="A2" s="29" t="s">
        <v>59</v>
      </c>
      <c r="B2" s="29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</row>
    <row r="3" spans="1:160" ht="21">
      <c r="A3" s="32">
        <v>54101</v>
      </c>
      <c r="B3" s="33" t="s">
        <v>78</v>
      </c>
      <c r="C3" s="258"/>
      <c r="D3" s="258"/>
      <c r="E3" s="258"/>
      <c r="F3" s="52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</row>
    <row r="4" spans="1:160" ht="21">
      <c r="A4" s="32">
        <v>54103</v>
      </c>
      <c r="B4" s="33" t="s">
        <v>79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</row>
    <row r="5" spans="1:160" ht="21">
      <c r="A5" s="32">
        <v>54104</v>
      </c>
      <c r="B5" s="33" t="s">
        <v>80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</row>
    <row r="6" spans="1:160" ht="21">
      <c r="A6" s="32">
        <v>54105</v>
      </c>
      <c r="B6" s="33" t="s">
        <v>81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</row>
    <row r="7" spans="1:160" ht="21">
      <c r="A7" s="32">
        <v>54106</v>
      </c>
      <c r="B7" s="33" t="s">
        <v>82</v>
      </c>
      <c r="C7" s="258"/>
      <c r="D7" s="258"/>
      <c r="E7" s="52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</row>
    <row r="8" spans="1:160" ht="21">
      <c r="A8" s="32">
        <v>54107</v>
      </c>
      <c r="B8" s="33" t="s">
        <v>83</v>
      </c>
      <c r="C8" s="258">
        <v>150</v>
      </c>
      <c r="D8" s="258">
        <v>140</v>
      </c>
      <c r="E8" s="258">
        <v>20</v>
      </c>
      <c r="F8" s="258">
        <v>25</v>
      </c>
      <c r="G8" s="258">
        <v>25</v>
      </c>
      <c r="H8" s="258">
        <f>SUM(C8:G8)</f>
        <v>360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530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</row>
    <row r="9" spans="1:160" ht="21">
      <c r="A9" s="32">
        <v>54108</v>
      </c>
      <c r="B9" s="33" t="s">
        <v>84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</row>
    <row r="10" spans="1:160" ht="21">
      <c r="A10" s="32">
        <v>54109</v>
      </c>
      <c r="B10" s="33" t="s">
        <v>85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</row>
    <row r="11" spans="1:160" ht="21">
      <c r="A11" s="32">
        <v>54110</v>
      </c>
      <c r="B11" s="33" t="s">
        <v>86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</row>
    <row r="12" spans="1:160" ht="40.5" customHeight="1">
      <c r="A12" s="32">
        <v>54111</v>
      </c>
      <c r="B12" s="34" t="s">
        <v>87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</row>
    <row r="13" spans="1:160" ht="30" customHeight="1">
      <c r="A13" s="32">
        <v>54112</v>
      </c>
      <c r="B13" s="34" t="s">
        <v>88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</row>
    <row r="14" spans="1:160" ht="21">
      <c r="A14" s="32">
        <v>54114</v>
      </c>
      <c r="B14" s="33" t="s">
        <v>89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</row>
    <row r="15" spans="1:160" ht="21">
      <c r="A15" s="32">
        <v>54115</v>
      </c>
      <c r="B15" s="33" t="s">
        <v>90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</row>
    <row r="16" spans="1:160" ht="30.75" customHeight="1">
      <c r="A16" s="32">
        <v>54116</v>
      </c>
      <c r="B16" s="34" t="s">
        <v>91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</row>
    <row r="17" spans="1:160" ht="29.25" customHeight="1">
      <c r="A17" s="32">
        <v>54117</v>
      </c>
      <c r="B17" s="34" t="s">
        <v>92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</row>
    <row r="18" spans="1:160" ht="21">
      <c r="A18" s="32">
        <v>54118</v>
      </c>
      <c r="B18" s="33" t="s">
        <v>93</v>
      </c>
      <c r="C18" s="258">
        <v>150</v>
      </c>
      <c r="D18" s="258">
        <v>48</v>
      </c>
      <c r="E18" s="258">
        <v>12</v>
      </c>
      <c r="F18" s="258">
        <v>272</v>
      </c>
      <c r="G18" s="258">
        <v>72</v>
      </c>
      <c r="H18" s="258">
        <v>12</v>
      </c>
      <c r="I18" s="258">
        <v>1100</v>
      </c>
      <c r="J18" s="258">
        <v>21</v>
      </c>
      <c r="K18" s="258">
        <v>12</v>
      </c>
      <c r="L18" s="258">
        <v>18</v>
      </c>
      <c r="M18" s="258">
        <f>SUM(C18:L18)</f>
        <v>1717</v>
      </c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</row>
    <row r="19" spans="1:160" ht="21">
      <c r="A19" s="32">
        <v>54119</v>
      </c>
      <c r="B19" s="33" t="s">
        <v>94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</row>
    <row r="20" spans="1:160" ht="21">
      <c r="A20" s="32">
        <v>54121</v>
      </c>
      <c r="B20" s="33" t="s">
        <v>95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</row>
    <row r="21" spans="1:160" ht="21">
      <c r="A21" s="32">
        <v>54199</v>
      </c>
      <c r="B21" s="33" t="s">
        <v>96</v>
      </c>
      <c r="C21" s="258">
        <v>300</v>
      </c>
      <c r="D21" s="258">
        <v>144</v>
      </c>
      <c r="E21" s="258">
        <v>13.5</v>
      </c>
      <c r="F21" s="258">
        <f>SUM(C21:E21)</f>
        <v>457.5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</row>
    <row r="22" spans="1:160" ht="21">
      <c r="A22" s="32">
        <v>54205</v>
      </c>
      <c r="B22" s="33" t="s">
        <v>13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</row>
    <row r="23" spans="1:160" ht="21">
      <c r="A23" s="32">
        <v>54201</v>
      </c>
      <c r="B23" s="33" t="s">
        <v>97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</row>
    <row r="24" spans="1:160" ht="21">
      <c r="A24" s="32">
        <v>54202</v>
      </c>
      <c r="B24" s="33" t="s">
        <v>98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</row>
    <row r="25" spans="1:160" ht="21">
      <c r="A25" s="32">
        <v>54203</v>
      </c>
      <c r="B25" s="33" t="s">
        <v>99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</row>
    <row r="26" spans="1:160" ht="21">
      <c r="A26" s="32">
        <v>54204</v>
      </c>
      <c r="B26" s="33" t="s">
        <v>100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</row>
    <row r="27" spans="1:160" ht="21">
      <c r="A27" s="32">
        <v>54301</v>
      </c>
      <c r="B27" s="33" t="s">
        <v>101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</row>
    <row r="28" spans="1:160" ht="21">
      <c r="A28" s="32">
        <v>54302</v>
      </c>
      <c r="B28" s="33" t="s">
        <v>102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</row>
    <row r="29" spans="1:160" ht="21">
      <c r="A29" s="32">
        <v>54303</v>
      </c>
      <c r="B29" s="33" t="s">
        <v>103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</row>
    <row r="30" spans="1:160" ht="21">
      <c r="A30" s="32">
        <v>54304</v>
      </c>
      <c r="B30" s="33" t="s">
        <v>104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</row>
    <row r="31" spans="1:160" ht="21">
      <c r="A31" s="32">
        <v>54305</v>
      </c>
      <c r="B31" s="33" t="s">
        <v>105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</row>
    <row r="32" spans="1:160" ht="21">
      <c r="A32" s="32">
        <v>54306</v>
      </c>
      <c r="B32" s="33" t="s">
        <v>106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</row>
    <row r="33" spans="1:160" ht="21">
      <c r="A33" s="32">
        <v>54307</v>
      </c>
      <c r="B33" s="33" t="s">
        <v>107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</row>
    <row r="34" spans="1:160" ht="21">
      <c r="A34" s="32">
        <v>54309</v>
      </c>
      <c r="B34" s="33" t="s">
        <v>108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</row>
    <row r="35" spans="1:160" ht="21">
      <c r="A35" s="32">
        <v>54310</v>
      </c>
      <c r="B35" s="33" t="s">
        <v>109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</row>
    <row r="36" spans="1:160" ht="21">
      <c r="A36" s="32">
        <v>54311</v>
      </c>
      <c r="B36" s="33" t="s">
        <v>110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</row>
    <row r="37" spans="1:160" ht="21">
      <c r="A37" s="8">
        <v>54313</v>
      </c>
      <c r="B37" s="33" t="s">
        <v>111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</row>
    <row r="38" spans="1:160" ht="21">
      <c r="A38" s="8">
        <v>54316</v>
      </c>
      <c r="B38" s="33" t="s">
        <v>112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</row>
    <row r="39" spans="1:160" ht="21">
      <c r="A39" s="32">
        <v>54317</v>
      </c>
      <c r="B39" s="33" t="s">
        <v>113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</row>
    <row r="40" spans="1:160" ht="21">
      <c r="A40" s="32">
        <v>54314</v>
      </c>
      <c r="B40" s="33" t="s">
        <v>114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</row>
    <row r="41" spans="1:160" ht="21">
      <c r="A41" s="32">
        <v>54318</v>
      </c>
      <c r="B41" s="33" t="s">
        <v>115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</row>
    <row r="42" spans="1:160" ht="21">
      <c r="A42" s="32">
        <v>54399</v>
      </c>
      <c r="B42" s="33" t="s">
        <v>116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</row>
    <row r="43" spans="1:160" ht="21">
      <c r="A43" s="32">
        <v>54401</v>
      </c>
      <c r="B43" s="33" t="s">
        <v>117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</row>
    <row r="44" spans="1:160" ht="21">
      <c r="A44" s="32">
        <v>54404</v>
      </c>
      <c r="B44" s="33" t="s">
        <v>118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</row>
    <row r="45" spans="1:160" ht="21">
      <c r="A45" s="32">
        <v>54403</v>
      </c>
      <c r="B45" s="33" t="s">
        <v>119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</row>
    <row r="46" spans="1:160" ht="21">
      <c r="A46" s="32">
        <v>54501</v>
      </c>
      <c r="B46" s="33" t="s">
        <v>120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</row>
    <row r="47" spans="1:160" ht="21">
      <c r="A47" s="32">
        <v>54503</v>
      </c>
      <c r="B47" s="33" t="s">
        <v>121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</row>
    <row r="48" spans="1:160" ht="21">
      <c r="A48" s="32">
        <v>54505</v>
      </c>
      <c r="B48" s="33" t="s">
        <v>122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</row>
    <row r="49" spans="1:160" ht="21">
      <c r="A49" s="32">
        <v>54507</v>
      </c>
      <c r="B49" s="33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</row>
    <row r="50" spans="1:160" ht="21">
      <c r="A50" s="32">
        <v>54599</v>
      </c>
      <c r="B50" s="33" t="s">
        <v>124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</row>
    <row r="51" spans="1:160" ht="21">
      <c r="A51" s="32">
        <v>54508</v>
      </c>
      <c r="B51" s="33" t="s">
        <v>125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</row>
    <row r="52" spans="1:160" ht="21">
      <c r="A52" s="32">
        <v>54699</v>
      </c>
      <c r="B52" s="33" t="s">
        <v>25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</row>
    <row r="53" spans="1:160" ht="21">
      <c r="A53" s="32">
        <v>55308</v>
      </c>
      <c r="B53" s="33" t="s">
        <v>126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</row>
    <row r="54" spans="1:160" ht="21">
      <c r="A54" s="32">
        <v>55599</v>
      </c>
      <c r="B54" s="33" t="s">
        <v>127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</row>
    <row r="55" spans="1:160" ht="21">
      <c r="A55" s="32">
        <v>55601</v>
      </c>
      <c r="B55" s="33" t="s">
        <v>128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</row>
    <row r="56" spans="1:160" ht="21">
      <c r="A56" s="32">
        <v>55602</v>
      </c>
      <c r="B56" s="33" t="s">
        <v>129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</row>
    <row r="57" spans="1:160" ht="21">
      <c r="A57" s="32">
        <v>55603</v>
      </c>
      <c r="B57" s="33" t="s">
        <v>130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</row>
    <row r="58" spans="1:160" ht="21">
      <c r="A58" s="32">
        <v>55799</v>
      </c>
      <c r="B58" s="33" t="s">
        <v>131</v>
      </c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</row>
    <row r="59" spans="1:160" ht="21">
      <c r="A59" s="32">
        <v>56201</v>
      </c>
      <c r="B59" s="33" t="s">
        <v>132</v>
      </c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</row>
    <row r="60" spans="1:160" ht="18">
      <c r="A60" s="32">
        <v>56303</v>
      </c>
      <c r="B60" s="33" t="s">
        <v>133</v>
      </c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</row>
    <row r="61" spans="1:160" ht="18">
      <c r="A61" s="32">
        <v>56304</v>
      </c>
      <c r="B61" s="33" t="s">
        <v>134</v>
      </c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</row>
    <row r="62" spans="1:160" ht="18">
      <c r="A62" s="32">
        <v>56305</v>
      </c>
      <c r="B62" s="33" t="s">
        <v>135</v>
      </c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</row>
    <row r="63" spans="1:160" ht="18">
      <c r="A63" s="32">
        <v>61101</v>
      </c>
      <c r="B63" s="33" t="s">
        <v>136</v>
      </c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</row>
    <row r="64" spans="1:160" ht="18">
      <c r="A64" s="32">
        <v>61102</v>
      </c>
      <c r="B64" s="33" t="s">
        <v>137</v>
      </c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</row>
    <row r="65" spans="1:160" ht="18">
      <c r="A65" s="32">
        <v>61105</v>
      </c>
      <c r="B65" s="33" t="s">
        <v>138</v>
      </c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</row>
    <row r="66" spans="1:160" ht="18">
      <c r="A66" s="32">
        <v>61104</v>
      </c>
      <c r="B66" s="33" t="s">
        <v>139</v>
      </c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</row>
    <row r="67" spans="1:160" ht="18">
      <c r="A67" s="32">
        <v>61199</v>
      </c>
      <c r="B67" s="33" t="s">
        <v>140</v>
      </c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</row>
    <row r="68" spans="1:160" ht="18">
      <c r="A68" s="32">
        <v>61201</v>
      </c>
      <c r="B68" s="33" t="s">
        <v>141</v>
      </c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</row>
    <row r="69" spans="1:160" ht="18">
      <c r="A69" s="32">
        <v>61501</v>
      </c>
      <c r="B69" s="33" t="s">
        <v>142</v>
      </c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</row>
    <row r="70" spans="1:160" ht="18">
      <c r="A70" s="32">
        <v>61502</v>
      </c>
      <c r="B70" s="33" t="s">
        <v>143</v>
      </c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</row>
    <row r="71" spans="1:160" ht="18">
      <c r="A71" s="32">
        <v>61503</v>
      </c>
      <c r="B71" s="33" t="s">
        <v>144</v>
      </c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</row>
    <row r="72" spans="1:160" ht="45.75" customHeight="1">
      <c r="A72" s="32">
        <v>61599</v>
      </c>
      <c r="B72" s="34" t="s">
        <v>145</v>
      </c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</row>
    <row r="73" spans="1:160" ht="18">
      <c r="A73" s="32">
        <v>61601</v>
      </c>
      <c r="B73" s="33" t="s">
        <v>146</v>
      </c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</row>
    <row r="74" spans="1:160" ht="18">
      <c r="A74" s="32">
        <v>61602</v>
      </c>
      <c r="B74" s="33" t="s">
        <v>147</v>
      </c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</row>
    <row r="75" spans="1:160" ht="18">
      <c r="A75" s="32">
        <v>61603</v>
      </c>
      <c r="B75" s="33" t="s">
        <v>148</v>
      </c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</row>
    <row r="76" spans="1:160" ht="18">
      <c r="A76" s="32">
        <v>61604</v>
      </c>
      <c r="B76" s="33" t="s">
        <v>149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</row>
    <row r="77" spans="1:160" ht="18">
      <c r="A77" s="32">
        <v>61606</v>
      </c>
      <c r="B77" s="33" t="s">
        <v>150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</row>
    <row r="78" spans="1:160" ht="18">
      <c r="A78" s="32">
        <v>61607</v>
      </c>
      <c r="B78" s="33" t="s">
        <v>151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</row>
    <row r="79" spans="1:160" ht="18">
      <c r="A79" s="32">
        <v>61608</v>
      </c>
      <c r="B79" s="33" t="s">
        <v>152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</row>
    <row r="80" spans="1:160" ht="18">
      <c r="A80" s="32">
        <v>61699</v>
      </c>
      <c r="B80" s="33" t="s">
        <v>153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</row>
    <row r="81" spans="1:160" ht="45" customHeight="1">
      <c r="A81" s="32">
        <v>62201</v>
      </c>
      <c r="B81" s="34" t="s">
        <v>154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</row>
    <row r="82" spans="1:160" ht="18">
      <c r="A82" s="32">
        <v>62303</v>
      </c>
      <c r="B82" s="33" t="s">
        <v>133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</row>
    <row r="83" spans="1:160" ht="50.25" customHeight="1">
      <c r="A83" s="32">
        <v>71308</v>
      </c>
      <c r="B83" s="34" t="s">
        <v>155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</row>
    <row r="84" spans="1:160" ht="18">
      <c r="A84" s="32">
        <v>72101</v>
      </c>
      <c r="B84" s="33" t="s">
        <v>156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</row>
    <row r="85" spans="1:160" ht="18">
      <c r="A85" s="33"/>
      <c r="B85" s="30" t="s">
        <v>37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</row>
    <row r="88" spans="1:160" ht="56.25">
      <c r="A88" s="713" t="s">
        <v>68</v>
      </c>
      <c r="B88" s="713"/>
      <c r="C88" s="531" t="s">
        <v>729</v>
      </c>
      <c r="D88" s="531" t="s">
        <v>730</v>
      </c>
      <c r="E88" s="531"/>
      <c r="F88" s="531" t="s">
        <v>235</v>
      </c>
      <c r="G88" s="531" t="s">
        <v>732</v>
      </c>
      <c r="H88" s="531" t="s">
        <v>733</v>
      </c>
      <c r="I88" s="531" t="s">
        <v>734</v>
      </c>
      <c r="J88" s="531" t="s">
        <v>735</v>
      </c>
      <c r="K88" s="531" t="s">
        <v>736</v>
      </c>
      <c r="L88" s="531" t="s">
        <v>739</v>
      </c>
      <c r="M88" s="531" t="s">
        <v>741</v>
      </c>
      <c r="N88" s="531" t="s">
        <v>742</v>
      </c>
      <c r="O88" s="531" t="s">
        <v>743</v>
      </c>
      <c r="P88" s="531" t="s">
        <v>745</v>
      </c>
      <c r="Q88" s="531" t="s">
        <v>747</v>
      </c>
      <c r="R88" s="529" t="s">
        <v>179</v>
      </c>
      <c r="S88" s="529" t="s">
        <v>748</v>
      </c>
      <c r="T88" s="529" t="s">
        <v>749</v>
      </c>
      <c r="U88" s="529" t="s">
        <v>750</v>
      </c>
      <c r="V88" s="531" t="s">
        <v>751</v>
      </c>
      <c r="W88" s="531" t="s">
        <v>752</v>
      </c>
      <c r="X88" s="531" t="s">
        <v>753</v>
      </c>
      <c r="Y88" s="529" t="s">
        <v>754</v>
      </c>
      <c r="Z88" s="531" t="s">
        <v>755</v>
      </c>
      <c r="AA88" s="531" t="s">
        <v>756</v>
      </c>
      <c r="AB88" s="3"/>
      <c r="AC88" s="3"/>
      <c r="AD88" s="7"/>
    </row>
    <row r="89" spans="1:160" ht="18.75">
      <c r="A89" s="29" t="s">
        <v>59</v>
      </c>
      <c r="B89" s="29" t="s">
        <v>69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f>SUM(C89:AA89)</f>
        <v>0</v>
      </c>
      <c r="AC89" s="3"/>
      <c r="AD89" s="7"/>
    </row>
    <row r="90" spans="1:160" ht="18.75">
      <c r="A90" s="32">
        <v>54101</v>
      </c>
      <c r="B90" s="33" t="s">
        <v>78</v>
      </c>
      <c r="C90" s="3">
        <v>383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f t="shared" ref="AB90:AB153" si="0">SUM(C90:AA90)</f>
        <v>383</v>
      </c>
      <c r="AC90" s="3"/>
      <c r="AD90" s="7"/>
    </row>
    <row r="91" spans="1:160" ht="18.75">
      <c r="A91" s="32">
        <v>54103</v>
      </c>
      <c r="B91" s="33" t="s">
        <v>79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 t="shared" si="0"/>
        <v>0</v>
      </c>
      <c r="AC91" s="3"/>
      <c r="AD91" s="7"/>
    </row>
    <row r="92" spans="1:160" ht="18.75">
      <c r="A92" s="32">
        <v>54104</v>
      </c>
      <c r="B92" s="33" t="s">
        <v>80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>
        <f t="shared" si="0"/>
        <v>0</v>
      </c>
      <c r="AC92" s="3"/>
      <c r="AD92" s="7"/>
    </row>
    <row r="93" spans="1:160" ht="18.75">
      <c r="A93" s="32">
        <v>54105</v>
      </c>
      <c r="B93" s="33" t="s">
        <v>81</v>
      </c>
      <c r="C93" s="3">
        <v>255</v>
      </c>
      <c r="D93" s="3">
        <v>15</v>
      </c>
      <c r="E93" s="3"/>
      <c r="F93" s="3">
        <v>130</v>
      </c>
      <c r="G93" s="3">
        <v>196.9</v>
      </c>
      <c r="H93" s="3">
        <v>88</v>
      </c>
      <c r="I93" s="3">
        <v>43.45</v>
      </c>
      <c r="J93" s="3">
        <v>79.849999999999994</v>
      </c>
      <c r="K93" s="3">
        <v>484.86</v>
      </c>
      <c r="L93" s="3">
        <v>123.75</v>
      </c>
      <c r="M93" s="3">
        <v>83.25</v>
      </c>
      <c r="N93" s="3">
        <v>518.04999999999995</v>
      </c>
      <c r="O93" s="3">
        <v>693</v>
      </c>
      <c r="P93" s="3">
        <v>122.6</v>
      </c>
      <c r="Q93" s="3">
        <v>188</v>
      </c>
      <c r="R93" s="3">
        <v>63.8</v>
      </c>
      <c r="S93" s="3">
        <v>108.18</v>
      </c>
      <c r="T93" s="3">
        <v>100</v>
      </c>
      <c r="U93" s="3">
        <v>170</v>
      </c>
      <c r="V93" s="3">
        <v>136.4</v>
      </c>
      <c r="W93" s="3"/>
      <c r="X93" s="3"/>
      <c r="Y93" s="3">
        <v>12</v>
      </c>
      <c r="Z93" s="3"/>
      <c r="AA93" s="3"/>
      <c r="AB93" s="3">
        <f t="shared" si="0"/>
        <v>3612.0899999999997</v>
      </c>
      <c r="AC93" s="3"/>
      <c r="AD93" s="7"/>
    </row>
    <row r="94" spans="1:160" ht="18.75">
      <c r="A94" s="32">
        <v>54106</v>
      </c>
      <c r="B94" s="33" t="s">
        <v>82</v>
      </c>
      <c r="C94" s="3"/>
      <c r="D94" s="3">
        <v>120</v>
      </c>
      <c r="E94" s="3"/>
      <c r="F94" s="3"/>
      <c r="G94" s="3"/>
      <c r="H94" s="3"/>
      <c r="I94" s="3"/>
      <c r="J94" s="3"/>
      <c r="K94" s="3"/>
      <c r="L94" s="3"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>
        <v>1872</v>
      </c>
      <c r="X94" s="3"/>
      <c r="Y94" s="3"/>
      <c r="Z94" s="3">
        <v>100</v>
      </c>
      <c r="AA94" s="3"/>
      <c r="AB94" s="3">
        <f t="shared" si="0"/>
        <v>2092</v>
      </c>
      <c r="AC94" s="3"/>
      <c r="AD94" s="7"/>
    </row>
    <row r="95" spans="1:160" ht="18.75">
      <c r="A95" s="32">
        <v>54107</v>
      </c>
      <c r="B95" s="33" t="s">
        <v>83</v>
      </c>
      <c r="C95" s="3">
        <v>164.5</v>
      </c>
      <c r="D95" s="3">
        <v>6124</v>
      </c>
      <c r="E95" s="3"/>
      <c r="F95" s="3"/>
      <c r="G95" s="3">
        <v>14</v>
      </c>
      <c r="H95" s="3"/>
      <c r="I95" s="3">
        <v>20.25</v>
      </c>
      <c r="J95" s="3"/>
      <c r="K95" s="3"/>
      <c r="L95" s="3">
        <v>140</v>
      </c>
      <c r="M95" s="3">
        <v>452</v>
      </c>
      <c r="N95" s="3"/>
      <c r="O95" s="3"/>
      <c r="P95" s="3">
        <v>170</v>
      </c>
      <c r="Q95" s="3"/>
      <c r="R95" s="3">
        <v>13.5</v>
      </c>
      <c r="S95" s="3"/>
      <c r="T95" s="3"/>
      <c r="U95" s="3">
        <v>84</v>
      </c>
      <c r="V95" s="3"/>
      <c r="W95" s="3">
        <v>2655.5</v>
      </c>
      <c r="X95" s="3">
        <v>624.6</v>
      </c>
      <c r="Y95" s="3">
        <v>704</v>
      </c>
      <c r="Z95" s="3">
        <v>1040.46</v>
      </c>
      <c r="AA95" s="3">
        <v>360</v>
      </c>
      <c r="AB95" s="3">
        <f t="shared" si="0"/>
        <v>12566.810000000001</v>
      </c>
      <c r="AC95" s="3"/>
      <c r="AD95" s="7"/>
    </row>
    <row r="96" spans="1:160" ht="18.75">
      <c r="A96" s="32">
        <v>54108</v>
      </c>
      <c r="B96" s="33" t="s">
        <v>84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f t="shared" si="0"/>
        <v>0</v>
      </c>
      <c r="AC96" s="3"/>
      <c r="AD96" s="7"/>
    </row>
    <row r="97" spans="1:30" ht="18.75">
      <c r="A97" s="32">
        <v>54109</v>
      </c>
      <c r="B97" s="33" t="s">
        <v>85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>
        <f t="shared" si="0"/>
        <v>0</v>
      </c>
      <c r="AC97" s="3"/>
      <c r="AD97" s="7"/>
    </row>
    <row r="98" spans="1:30" ht="18.75">
      <c r="A98" s="32">
        <v>54110</v>
      </c>
      <c r="B98" s="33" t="s">
        <v>86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>
        <v>140.5</v>
      </c>
      <c r="AA98" s="3"/>
      <c r="AB98" s="3">
        <f t="shared" si="0"/>
        <v>140.5</v>
      </c>
      <c r="AC98" s="3"/>
      <c r="AD98" s="7"/>
    </row>
    <row r="99" spans="1:30" ht="36.75">
      <c r="A99" s="32">
        <v>54111</v>
      </c>
      <c r="B99" s="34" t="s">
        <v>87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>
        <f t="shared" si="0"/>
        <v>0</v>
      </c>
      <c r="AC99" s="3"/>
      <c r="AD99" s="7"/>
    </row>
    <row r="100" spans="1:30" ht="36.75">
      <c r="A100" s="32">
        <v>54112</v>
      </c>
      <c r="B100" s="34" t="s">
        <v>88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f t="shared" si="0"/>
        <v>0</v>
      </c>
      <c r="AC100" s="3"/>
      <c r="AD100" s="7"/>
    </row>
    <row r="101" spans="1:30" ht="18.75">
      <c r="A101" s="32">
        <v>54114</v>
      </c>
      <c r="B101" s="33" t="s">
        <v>89</v>
      </c>
      <c r="C101" s="3">
        <v>444.8</v>
      </c>
      <c r="D101" s="3">
        <v>55</v>
      </c>
      <c r="E101" s="3"/>
      <c r="F101" s="3">
        <v>340.1</v>
      </c>
      <c r="G101" s="3">
        <v>92.9</v>
      </c>
      <c r="H101" s="3">
        <v>53.4</v>
      </c>
      <c r="I101" s="3">
        <v>78.3</v>
      </c>
      <c r="J101" s="3">
        <v>3.8</v>
      </c>
      <c r="K101" s="3">
        <v>1285.44</v>
      </c>
      <c r="L101" s="3">
        <v>203.17</v>
      </c>
      <c r="M101" s="3">
        <v>151.5</v>
      </c>
      <c r="N101" s="3">
        <v>941.5</v>
      </c>
      <c r="O101" s="3">
        <v>540</v>
      </c>
      <c r="P101" s="3">
        <v>104.15</v>
      </c>
      <c r="Q101" s="3">
        <v>122.7</v>
      </c>
      <c r="R101" s="3">
        <v>51.1</v>
      </c>
      <c r="S101" s="3">
        <v>125.54</v>
      </c>
      <c r="T101" s="3">
        <v>36</v>
      </c>
      <c r="U101" s="3">
        <v>153</v>
      </c>
      <c r="V101" s="3">
        <v>77.95</v>
      </c>
      <c r="W101" s="3"/>
      <c r="X101" s="3"/>
      <c r="Y101" s="3"/>
      <c r="Z101" s="3"/>
      <c r="AA101" s="3"/>
      <c r="AB101" s="3">
        <f t="shared" si="0"/>
        <v>4860.3499999999995</v>
      </c>
      <c r="AC101" s="3"/>
      <c r="AD101" s="7"/>
    </row>
    <row r="102" spans="1:30" ht="18.75">
      <c r="A102" s="32">
        <v>54115</v>
      </c>
      <c r="B102" s="33" t="s">
        <v>90</v>
      </c>
      <c r="C102" s="3">
        <v>2871.5</v>
      </c>
      <c r="D102" s="3">
        <v>416</v>
      </c>
      <c r="E102" s="3"/>
      <c r="F102" s="3">
        <v>2840</v>
      </c>
      <c r="G102" s="3">
        <v>172</v>
      </c>
      <c r="H102" s="3">
        <v>942</v>
      </c>
      <c r="I102" s="3">
        <v>1080</v>
      </c>
      <c r="J102" s="3">
        <v>276</v>
      </c>
      <c r="K102" s="3">
        <v>3053</v>
      </c>
      <c r="L102" s="3">
        <v>146.5</v>
      </c>
      <c r="M102" s="3">
        <v>1760</v>
      </c>
      <c r="N102" s="3">
        <v>800</v>
      </c>
      <c r="O102" s="3">
        <v>1078</v>
      </c>
      <c r="P102" s="3">
        <v>2015.5</v>
      </c>
      <c r="Q102" s="3">
        <v>389</v>
      </c>
      <c r="R102" s="3">
        <v>491</v>
      </c>
      <c r="S102" s="3">
        <v>60</v>
      </c>
      <c r="T102" s="3">
        <v>153</v>
      </c>
      <c r="U102" s="3">
        <v>1040</v>
      </c>
      <c r="V102" s="3">
        <v>1437</v>
      </c>
      <c r="W102" s="3"/>
      <c r="X102" s="3"/>
      <c r="Y102" s="3"/>
      <c r="Z102" s="3"/>
      <c r="AA102" s="3"/>
      <c r="AB102" s="3">
        <f t="shared" si="0"/>
        <v>21020.5</v>
      </c>
      <c r="AC102" s="3"/>
      <c r="AD102" s="7"/>
    </row>
    <row r="103" spans="1:30" ht="18.75">
      <c r="A103" s="32">
        <v>54116</v>
      </c>
      <c r="B103" s="34" t="s">
        <v>91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>
        <f t="shared" si="0"/>
        <v>0</v>
      </c>
      <c r="AC103" s="3"/>
      <c r="AD103" s="7"/>
    </row>
    <row r="104" spans="1:30" ht="18.75">
      <c r="A104" s="32">
        <v>54117</v>
      </c>
      <c r="B104" s="34" t="s">
        <v>92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>
        <f t="shared" si="0"/>
        <v>0</v>
      </c>
      <c r="AC104" s="3"/>
      <c r="AD104" s="7"/>
    </row>
    <row r="105" spans="1:30" ht="18.75">
      <c r="A105" s="32">
        <v>54118</v>
      </c>
      <c r="B105" s="33" t="s">
        <v>93</v>
      </c>
      <c r="C105" s="3"/>
      <c r="D105" s="3">
        <v>1876.75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>
        <v>269.60000000000002</v>
      </c>
      <c r="W105" s="3">
        <v>2077</v>
      </c>
      <c r="X105" s="3">
        <v>502.2</v>
      </c>
      <c r="Y105" s="3">
        <v>470.75</v>
      </c>
      <c r="Z105" s="3">
        <v>484.4</v>
      </c>
      <c r="AA105" s="3">
        <v>1717</v>
      </c>
      <c r="AB105" s="3">
        <f t="shared" si="0"/>
        <v>7397.7</v>
      </c>
      <c r="AC105" s="3"/>
      <c r="AD105" s="7"/>
    </row>
    <row r="106" spans="1:30" ht="18.75">
      <c r="A106" s="32">
        <v>54119</v>
      </c>
      <c r="B106" s="33" t="s">
        <v>94</v>
      </c>
      <c r="C106" s="3"/>
      <c r="D106" s="3"/>
      <c r="E106" s="3"/>
      <c r="F106" s="3"/>
      <c r="G106" s="3"/>
      <c r="H106" s="3"/>
      <c r="I106" s="3">
        <v>61</v>
      </c>
      <c r="J106" s="3"/>
      <c r="K106" s="3"/>
      <c r="L106" s="3"/>
      <c r="M106" s="3"/>
      <c r="N106" s="3"/>
      <c r="O106" s="3"/>
      <c r="P106" s="3">
        <v>82</v>
      </c>
      <c r="Q106" s="3"/>
      <c r="R106" s="3"/>
      <c r="S106" s="3"/>
      <c r="T106" s="3"/>
      <c r="U106" s="3"/>
      <c r="V106" s="3"/>
      <c r="W106" s="3"/>
      <c r="X106" s="3"/>
      <c r="Y106" s="3"/>
      <c r="Z106" s="3">
        <v>36</v>
      </c>
      <c r="AA106" s="3"/>
      <c r="AB106" s="3">
        <f t="shared" si="0"/>
        <v>179</v>
      </c>
      <c r="AC106" s="3"/>
      <c r="AD106" s="7"/>
    </row>
    <row r="107" spans="1:30" ht="18.75">
      <c r="A107" s="32">
        <v>54121</v>
      </c>
      <c r="B107" s="33" t="s">
        <v>95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>
        <f t="shared" si="0"/>
        <v>0</v>
      </c>
      <c r="AC107" s="3"/>
      <c r="AD107" s="7"/>
    </row>
    <row r="108" spans="1:30" ht="18.75">
      <c r="A108" s="32">
        <v>54199</v>
      </c>
      <c r="B108" s="33" t="s">
        <v>96</v>
      </c>
      <c r="C108" s="3">
        <v>798.8</v>
      </c>
      <c r="D108" s="3">
        <v>10902</v>
      </c>
      <c r="E108" s="3"/>
      <c r="F108" s="3"/>
      <c r="G108" s="3"/>
      <c r="H108" s="3"/>
      <c r="I108" s="3">
        <v>25.05</v>
      </c>
      <c r="J108" s="3"/>
      <c r="K108" s="3"/>
      <c r="L108" s="3">
        <v>290.39999999999998</v>
      </c>
      <c r="M108" s="3">
        <v>42</v>
      </c>
      <c r="N108" s="3"/>
      <c r="O108" s="3">
        <v>350</v>
      </c>
      <c r="P108" s="3">
        <v>246</v>
      </c>
      <c r="Q108" s="3"/>
      <c r="R108" s="3">
        <v>50.8</v>
      </c>
      <c r="S108" s="3"/>
      <c r="T108" s="3"/>
      <c r="U108" s="3"/>
      <c r="V108" s="3"/>
      <c r="W108" s="3">
        <v>1152</v>
      </c>
      <c r="X108" s="3">
        <v>840</v>
      </c>
      <c r="Y108" s="3">
        <v>151</v>
      </c>
      <c r="Z108" s="3">
        <v>9.75</v>
      </c>
      <c r="AA108" s="3">
        <v>457.5</v>
      </c>
      <c r="AB108" s="3">
        <f t="shared" si="0"/>
        <v>15315.299999999997</v>
      </c>
      <c r="AC108" s="3"/>
      <c r="AD108" s="7"/>
    </row>
    <row r="109" spans="1:30" ht="18.75">
      <c r="A109" s="32">
        <v>54205</v>
      </c>
      <c r="B109" s="33" t="s">
        <v>13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>
        <f t="shared" si="0"/>
        <v>0</v>
      </c>
      <c r="AC109" s="3"/>
      <c r="AD109" s="7"/>
    </row>
    <row r="110" spans="1:30" ht="18.75">
      <c r="A110" s="32">
        <v>54201</v>
      </c>
      <c r="B110" s="33" t="s">
        <v>97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>
        <f t="shared" si="0"/>
        <v>0</v>
      </c>
      <c r="AC110" s="3"/>
      <c r="AD110" s="7"/>
    </row>
    <row r="111" spans="1:30" ht="18.75">
      <c r="A111" s="32">
        <v>54202</v>
      </c>
      <c r="B111" s="33" t="s">
        <v>98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>
        <f t="shared" si="0"/>
        <v>0</v>
      </c>
      <c r="AC111" s="3"/>
      <c r="AD111" s="7"/>
    </row>
    <row r="112" spans="1:30" ht="18.75">
      <c r="A112" s="32">
        <v>54203</v>
      </c>
      <c r="B112" s="33" t="s">
        <v>99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>
        <f t="shared" si="0"/>
        <v>0</v>
      </c>
      <c r="AC112" s="3"/>
      <c r="AD112" s="7"/>
    </row>
    <row r="113" spans="1:30" ht="18.75">
      <c r="A113" s="32">
        <v>54204</v>
      </c>
      <c r="B113" s="33" t="s">
        <v>100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>
        <f t="shared" si="0"/>
        <v>0</v>
      </c>
      <c r="AC113" s="3"/>
      <c r="AD113" s="7"/>
    </row>
    <row r="114" spans="1:30" ht="18.75">
      <c r="A114" s="32">
        <v>54301</v>
      </c>
      <c r="B114" s="33" t="s">
        <v>101</v>
      </c>
      <c r="C114" s="3"/>
      <c r="D114" s="3"/>
      <c r="E114" s="3"/>
      <c r="F114" s="3"/>
      <c r="G114" s="3"/>
      <c r="H114" s="3"/>
      <c r="I114" s="3"/>
      <c r="J114" s="3"/>
      <c r="K114" s="3">
        <v>1110</v>
      </c>
      <c r="L114" s="3"/>
      <c r="M114" s="3"/>
      <c r="N114" s="3">
        <v>250</v>
      </c>
      <c r="O114" s="3">
        <v>500</v>
      </c>
      <c r="P114" s="3"/>
      <c r="Q114" s="3"/>
      <c r="R114" s="3"/>
      <c r="S114" s="3"/>
      <c r="T114" s="3">
        <v>150</v>
      </c>
      <c r="U114" s="3"/>
      <c r="V114" s="3">
        <v>100</v>
      </c>
      <c r="W114" s="3"/>
      <c r="X114" s="3"/>
      <c r="Y114" s="3"/>
      <c r="Z114" s="3"/>
      <c r="AA114" s="3"/>
      <c r="AB114" s="3">
        <f t="shared" si="0"/>
        <v>2110</v>
      </c>
      <c r="AC114" s="3"/>
      <c r="AD114" s="7"/>
    </row>
    <row r="115" spans="1:30" ht="18.75">
      <c r="A115" s="32">
        <v>54302</v>
      </c>
      <c r="B115" s="33" t="s">
        <v>102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>
        <f t="shared" si="0"/>
        <v>0</v>
      </c>
      <c r="AC115" s="3"/>
      <c r="AD115" s="7"/>
    </row>
    <row r="116" spans="1:30" ht="18.75">
      <c r="A116" s="32">
        <v>54303</v>
      </c>
      <c r="B116" s="33" t="s">
        <v>103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>
        <f t="shared" si="0"/>
        <v>0</v>
      </c>
      <c r="AC116" s="3"/>
      <c r="AD116" s="7"/>
    </row>
    <row r="117" spans="1:30" ht="18.75">
      <c r="A117" s="32">
        <v>54304</v>
      </c>
      <c r="B117" s="33" t="s">
        <v>104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>
        <f t="shared" si="0"/>
        <v>0</v>
      </c>
      <c r="AC117" s="3"/>
      <c r="AD117" s="7"/>
    </row>
    <row r="118" spans="1:30" ht="18.75">
      <c r="A118" s="32">
        <v>54305</v>
      </c>
      <c r="B118" s="33" t="s">
        <v>105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>
        <f t="shared" si="0"/>
        <v>0</v>
      </c>
      <c r="AC118" s="3"/>
      <c r="AD118" s="7"/>
    </row>
    <row r="119" spans="1:30" ht="18.75">
      <c r="A119" s="32">
        <v>54306</v>
      </c>
      <c r="B119" s="33" t="s">
        <v>106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>
        <f t="shared" si="0"/>
        <v>0</v>
      </c>
      <c r="AC119" s="3"/>
      <c r="AD119" s="7"/>
    </row>
    <row r="120" spans="1:30" ht="18.75">
      <c r="A120" s="32">
        <v>54307</v>
      </c>
      <c r="B120" s="33" t="s">
        <v>107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>
        <f t="shared" si="0"/>
        <v>0</v>
      </c>
      <c r="AC120" s="3"/>
      <c r="AD120" s="7"/>
    </row>
    <row r="121" spans="1:30" ht="18.75">
      <c r="A121" s="32">
        <v>54309</v>
      </c>
      <c r="B121" s="33" t="s">
        <v>108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>
        <f t="shared" si="0"/>
        <v>0</v>
      </c>
      <c r="AC121" s="3"/>
      <c r="AD121" s="7"/>
    </row>
    <row r="122" spans="1:30" ht="18.75">
      <c r="A122" s="32">
        <v>54310</v>
      </c>
      <c r="B122" s="33" t="s">
        <v>109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>
        <f t="shared" si="0"/>
        <v>0</v>
      </c>
      <c r="AC122" s="3"/>
      <c r="AD122" s="7"/>
    </row>
    <row r="123" spans="1:30" ht="18.75">
      <c r="A123" s="32">
        <v>54311</v>
      </c>
      <c r="B123" s="33" t="s">
        <v>110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>
        <f t="shared" si="0"/>
        <v>0</v>
      </c>
      <c r="AC123" s="3"/>
      <c r="AD123" s="7"/>
    </row>
    <row r="124" spans="1:30" ht="18.75">
      <c r="A124" s="8">
        <v>54313</v>
      </c>
      <c r="B124" s="33" t="s">
        <v>111</v>
      </c>
      <c r="C124" s="3">
        <v>1125</v>
      </c>
      <c r="D124" s="3"/>
      <c r="E124" s="3"/>
      <c r="F124" s="3"/>
      <c r="G124" s="3"/>
      <c r="H124" s="3"/>
      <c r="I124" s="3"/>
      <c r="J124" s="3"/>
      <c r="K124" s="3">
        <v>288</v>
      </c>
      <c r="L124" s="3"/>
      <c r="M124" s="3"/>
      <c r="N124" s="3"/>
      <c r="O124" s="3">
        <v>450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>
        <f t="shared" si="0"/>
        <v>1863</v>
      </c>
      <c r="AC124" s="3"/>
      <c r="AD124" s="7"/>
    </row>
    <row r="125" spans="1:30" ht="18.75">
      <c r="A125" s="8">
        <v>54316</v>
      </c>
      <c r="B125" s="33" t="s">
        <v>112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>
        <v>0</v>
      </c>
      <c r="U125" s="3"/>
      <c r="V125" s="3"/>
      <c r="W125" s="3"/>
      <c r="X125" s="3"/>
      <c r="Y125" s="3"/>
      <c r="Z125" s="3"/>
      <c r="AA125" s="3"/>
      <c r="AB125" s="3">
        <f t="shared" si="0"/>
        <v>0</v>
      </c>
      <c r="AC125" s="3"/>
      <c r="AD125" s="7"/>
    </row>
    <row r="126" spans="1:30" ht="18.75">
      <c r="A126" s="32">
        <v>54317</v>
      </c>
      <c r="B126" s="33" t="s">
        <v>113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>
        <f t="shared" si="0"/>
        <v>0</v>
      </c>
      <c r="AC126" s="3"/>
      <c r="AD126" s="7"/>
    </row>
    <row r="127" spans="1:30" ht="18.75">
      <c r="A127" s="32">
        <v>54314</v>
      </c>
      <c r="B127" s="33" t="s">
        <v>114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f t="shared" si="0"/>
        <v>0</v>
      </c>
      <c r="AC127" s="3"/>
      <c r="AD127" s="7"/>
    </row>
    <row r="128" spans="1:30" ht="18.75">
      <c r="A128" s="32">
        <v>54318</v>
      </c>
      <c r="B128" s="33" t="s">
        <v>115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>
        <f t="shared" si="0"/>
        <v>0</v>
      </c>
      <c r="AC128" s="3"/>
      <c r="AD128" s="7"/>
    </row>
    <row r="129" spans="1:30" ht="18.75">
      <c r="A129" s="32">
        <v>54399</v>
      </c>
      <c r="B129" s="33" t="s">
        <v>116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>
        <f t="shared" si="0"/>
        <v>0</v>
      </c>
      <c r="AC129" s="3"/>
      <c r="AD129" s="7"/>
    </row>
    <row r="130" spans="1:30" ht="18.75">
      <c r="A130" s="32">
        <v>54401</v>
      </c>
      <c r="B130" s="33" t="s">
        <v>117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>
        <f t="shared" si="0"/>
        <v>0</v>
      </c>
      <c r="AC130" s="3"/>
      <c r="AD130" s="7"/>
    </row>
    <row r="131" spans="1:30" ht="18.75">
      <c r="A131" s="32">
        <v>54404</v>
      </c>
      <c r="B131" s="33" t="s">
        <v>118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>
        <f t="shared" si="0"/>
        <v>0</v>
      </c>
      <c r="AC131" s="3"/>
      <c r="AD131" s="7"/>
    </row>
    <row r="132" spans="1:30" ht="18.75">
      <c r="A132" s="32">
        <v>54403</v>
      </c>
      <c r="B132" s="33" t="s">
        <v>119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>
        <f t="shared" si="0"/>
        <v>0</v>
      </c>
      <c r="AC132" s="3"/>
      <c r="AD132" s="7"/>
    </row>
    <row r="133" spans="1:30" ht="18.75">
      <c r="A133" s="32">
        <v>54501</v>
      </c>
      <c r="B133" s="33" t="s">
        <v>120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>
        <f t="shared" si="0"/>
        <v>0</v>
      </c>
      <c r="AC133" s="3"/>
      <c r="AD133" s="7"/>
    </row>
    <row r="134" spans="1:30" ht="18.75">
      <c r="A134" s="32">
        <v>54503</v>
      </c>
      <c r="B134" s="33" t="s">
        <v>121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>
        <f t="shared" si="0"/>
        <v>0</v>
      </c>
      <c r="AC134" s="3"/>
      <c r="AD134" s="7"/>
    </row>
    <row r="135" spans="1:30" ht="18.75">
      <c r="A135" s="32">
        <v>54505</v>
      </c>
      <c r="B135" s="33" t="s">
        <v>122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>
        <f t="shared" si="0"/>
        <v>0</v>
      </c>
      <c r="AC135" s="3"/>
      <c r="AD135" s="7"/>
    </row>
    <row r="136" spans="1:30" ht="18.75">
      <c r="A136" s="32">
        <v>54507</v>
      </c>
      <c r="B136" s="33" t="s">
        <v>123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>
        <f t="shared" si="0"/>
        <v>0</v>
      </c>
      <c r="AC136" s="3"/>
      <c r="AD136" s="7"/>
    </row>
    <row r="137" spans="1:30" ht="18.75">
      <c r="A137" s="32">
        <v>54599</v>
      </c>
      <c r="B137" s="33" t="s">
        <v>124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>
        <f t="shared" si="0"/>
        <v>0</v>
      </c>
      <c r="AC137" s="3"/>
      <c r="AD137" s="7"/>
    </row>
    <row r="138" spans="1:30" ht="18.75">
      <c r="A138" s="32">
        <v>54508</v>
      </c>
      <c r="B138" s="33" t="s">
        <v>125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f t="shared" si="0"/>
        <v>0</v>
      </c>
      <c r="AC138" s="3"/>
      <c r="AD138" s="7"/>
    </row>
    <row r="139" spans="1:30" ht="18.75">
      <c r="A139" s="32">
        <v>54699</v>
      </c>
      <c r="B139" s="33" t="s">
        <v>25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>
        <f t="shared" si="0"/>
        <v>0</v>
      </c>
      <c r="AC139" s="3"/>
      <c r="AD139" s="7"/>
    </row>
    <row r="140" spans="1:30" ht="18.75">
      <c r="A140" s="32">
        <v>55308</v>
      </c>
      <c r="B140" s="33" t="s">
        <v>126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>
        <f t="shared" si="0"/>
        <v>0</v>
      </c>
      <c r="AC140" s="3"/>
      <c r="AD140" s="7"/>
    </row>
    <row r="141" spans="1:30" ht="18.75">
      <c r="A141" s="32">
        <v>55599</v>
      </c>
      <c r="B141" s="33" t="s">
        <v>127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>
        <f t="shared" si="0"/>
        <v>0</v>
      </c>
      <c r="AC141" s="3"/>
      <c r="AD141" s="7"/>
    </row>
    <row r="142" spans="1:30" ht="18.75">
      <c r="A142" s="32">
        <v>55601</v>
      </c>
      <c r="B142" s="33" t="s">
        <v>128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>
        <f t="shared" si="0"/>
        <v>0</v>
      </c>
      <c r="AC142" s="3"/>
      <c r="AD142" s="7"/>
    </row>
    <row r="143" spans="1:30" ht="18.75">
      <c r="A143" s="32">
        <v>55602</v>
      </c>
      <c r="B143" s="33" t="s">
        <v>129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>
        <f t="shared" si="0"/>
        <v>0</v>
      </c>
      <c r="AC143" s="3"/>
      <c r="AD143" s="7"/>
    </row>
    <row r="144" spans="1:30" ht="18.75">
      <c r="A144" s="32">
        <v>55603</v>
      </c>
      <c r="B144" s="33" t="s">
        <v>130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>
        <f t="shared" si="0"/>
        <v>0</v>
      </c>
      <c r="AC144" s="3"/>
      <c r="AD144" s="7"/>
    </row>
    <row r="145" spans="1:30" ht="18.75">
      <c r="A145" s="32">
        <v>55799</v>
      </c>
      <c r="B145" s="33" t="s">
        <v>131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>
        <f t="shared" si="0"/>
        <v>0</v>
      </c>
      <c r="AC145" s="3"/>
      <c r="AD145" s="7"/>
    </row>
    <row r="146" spans="1:30" ht="18.75">
      <c r="A146" s="32">
        <v>56201</v>
      </c>
      <c r="B146" s="33" t="s">
        <v>132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>
        <f t="shared" si="0"/>
        <v>0</v>
      </c>
      <c r="AC146" s="3"/>
      <c r="AD146" s="7"/>
    </row>
    <row r="147" spans="1:30" ht="18.75">
      <c r="A147" s="32">
        <v>56303</v>
      </c>
      <c r="B147" s="33" t="s">
        <v>133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>
        <f t="shared" si="0"/>
        <v>0</v>
      </c>
      <c r="AC147" s="3"/>
      <c r="AD147" s="7"/>
    </row>
    <row r="148" spans="1:30" ht="18.75">
      <c r="A148" s="32">
        <v>56304</v>
      </c>
      <c r="B148" s="33" t="s">
        <v>134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>
        <f t="shared" si="0"/>
        <v>0</v>
      </c>
      <c r="AC148" s="3"/>
      <c r="AD148" s="7"/>
    </row>
    <row r="149" spans="1:30" ht="18.75">
      <c r="A149" s="32">
        <v>56305</v>
      </c>
      <c r="B149" s="33" t="s">
        <v>135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>
        <f t="shared" si="0"/>
        <v>0</v>
      </c>
      <c r="AC149" s="3"/>
      <c r="AD149" s="7"/>
    </row>
    <row r="150" spans="1:30" ht="18.75">
      <c r="A150" s="32">
        <v>61101</v>
      </c>
      <c r="B150" s="33" t="s">
        <v>136</v>
      </c>
      <c r="C150" s="3">
        <v>1101.2</v>
      </c>
      <c r="D150" s="3">
        <v>0</v>
      </c>
      <c r="E150" s="3"/>
      <c r="F150" s="3">
        <v>730</v>
      </c>
      <c r="G150" s="3">
        <v>0</v>
      </c>
      <c r="H150" s="3">
        <v>0</v>
      </c>
      <c r="I150" s="3">
        <v>250</v>
      </c>
      <c r="J150" s="3"/>
      <c r="K150" s="3">
        <v>740</v>
      </c>
      <c r="L150" s="3">
        <v>100</v>
      </c>
      <c r="M150" s="3">
        <v>200</v>
      </c>
      <c r="N150" s="3"/>
      <c r="O150" s="3">
        <v>200</v>
      </c>
      <c r="P150" s="3">
        <v>400</v>
      </c>
      <c r="Q150" s="3"/>
      <c r="R150" s="3"/>
      <c r="S150" s="3">
        <v>150</v>
      </c>
      <c r="T150" s="3">
        <v>475</v>
      </c>
      <c r="U150" s="3">
        <v>180</v>
      </c>
      <c r="V150" s="3">
        <v>300</v>
      </c>
      <c r="W150" s="3"/>
      <c r="X150" s="3"/>
      <c r="Y150" s="3"/>
      <c r="Z150" s="3"/>
      <c r="AA150" s="3"/>
      <c r="AB150" s="3">
        <f t="shared" si="0"/>
        <v>4826.2</v>
      </c>
      <c r="AC150" s="3"/>
      <c r="AD150" s="7"/>
    </row>
    <row r="151" spans="1:30" ht="18.75">
      <c r="A151" s="32">
        <v>61102</v>
      </c>
      <c r="B151" s="33" t="s">
        <v>137</v>
      </c>
      <c r="C151" s="3">
        <v>0</v>
      </c>
      <c r="D151" s="3">
        <v>0</v>
      </c>
      <c r="E151" s="3"/>
      <c r="F151" s="3">
        <v>0</v>
      </c>
      <c r="G151" s="3">
        <v>0</v>
      </c>
      <c r="H151" s="3">
        <v>0</v>
      </c>
      <c r="I151" s="3"/>
      <c r="J151" s="3"/>
      <c r="K151" s="3"/>
      <c r="L151" s="3"/>
      <c r="M151" s="3"/>
      <c r="N151" s="3">
        <v>8000</v>
      </c>
      <c r="O151" s="3">
        <v>300</v>
      </c>
      <c r="P151" s="3">
        <v>3265</v>
      </c>
      <c r="Q151" s="3"/>
      <c r="R151" s="3"/>
      <c r="S151" s="3">
        <v>500</v>
      </c>
      <c r="T151" s="3"/>
      <c r="U151" s="3"/>
      <c r="V151" s="3"/>
      <c r="W151" s="3">
        <v>700</v>
      </c>
      <c r="X151" s="3"/>
      <c r="Y151" s="3"/>
      <c r="Z151" s="3">
        <v>650</v>
      </c>
      <c r="AA151" s="3"/>
      <c r="AB151" s="3">
        <f t="shared" si="0"/>
        <v>13415</v>
      </c>
      <c r="AC151" s="3"/>
      <c r="AD151" s="7"/>
    </row>
    <row r="152" spans="1:30" ht="18.75">
      <c r="A152" s="32">
        <v>61105</v>
      </c>
      <c r="B152" s="33" t="s">
        <v>138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>
        <v>0</v>
      </c>
      <c r="T152" s="3"/>
      <c r="U152" s="3"/>
      <c r="V152" s="3"/>
      <c r="W152" s="3"/>
      <c r="X152" s="3"/>
      <c r="Y152" s="3"/>
      <c r="Z152" s="3"/>
      <c r="AA152" s="3"/>
      <c r="AB152" s="3">
        <f t="shared" si="0"/>
        <v>0</v>
      </c>
      <c r="AC152" s="3"/>
      <c r="AD152" s="7"/>
    </row>
    <row r="153" spans="1:30" ht="18.75">
      <c r="A153" s="32">
        <v>61104</v>
      </c>
      <c r="B153" s="33" t="s">
        <v>139</v>
      </c>
      <c r="C153" s="3">
        <v>1200</v>
      </c>
      <c r="D153" s="3">
        <v>1050</v>
      </c>
      <c r="E153" s="3"/>
      <c r="F153" s="3">
        <v>1740</v>
      </c>
      <c r="G153" s="3"/>
      <c r="H153" s="3"/>
      <c r="I153" s="3">
        <v>0</v>
      </c>
      <c r="J153" s="3">
        <v>1650</v>
      </c>
      <c r="K153" s="3"/>
      <c r="L153" s="3">
        <v>380</v>
      </c>
      <c r="M153" s="3">
        <v>1000</v>
      </c>
      <c r="N153" s="3"/>
      <c r="O153" s="3"/>
      <c r="P153" s="3">
        <v>1000</v>
      </c>
      <c r="Q153" s="3"/>
      <c r="R153" s="3"/>
      <c r="S153" s="3">
        <v>975</v>
      </c>
      <c r="T153" s="3">
        <v>1500</v>
      </c>
      <c r="U153" s="3">
        <v>800</v>
      </c>
      <c r="V153" s="3">
        <v>800</v>
      </c>
      <c r="W153" s="3"/>
      <c r="X153" s="3"/>
      <c r="Y153" s="3"/>
      <c r="Z153" s="3"/>
      <c r="AA153" s="3"/>
      <c r="AB153" s="3">
        <f t="shared" si="0"/>
        <v>12095</v>
      </c>
      <c r="AC153" s="3"/>
      <c r="AD153" s="7"/>
    </row>
    <row r="154" spans="1:30" ht="18.75">
      <c r="A154" s="32">
        <v>61199</v>
      </c>
      <c r="B154" s="33" t="s">
        <v>140</v>
      </c>
      <c r="C154" s="3"/>
      <c r="D154" s="3"/>
      <c r="E154" s="3"/>
      <c r="F154" s="3"/>
      <c r="G154" s="3"/>
      <c r="H154" s="3"/>
      <c r="I154" s="3"/>
      <c r="J154" s="3"/>
      <c r="K154" s="3"/>
      <c r="L154" s="3">
        <v>345</v>
      </c>
      <c r="M154" s="3"/>
      <c r="N154" s="3"/>
      <c r="O154" s="3"/>
      <c r="P154" s="3"/>
      <c r="Q154" s="3"/>
      <c r="R154" s="3"/>
      <c r="S154" s="3"/>
      <c r="T154" s="3"/>
      <c r="U154" s="3">
        <v>300</v>
      </c>
      <c r="V154" s="3"/>
      <c r="W154" s="3"/>
      <c r="X154" s="3"/>
      <c r="Y154" s="3"/>
      <c r="Z154" s="3"/>
      <c r="AA154" s="3"/>
      <c r="AB154" s="3">
        <f t="shared" ref="AB154:AB171" si="1">SUM(C154:AA154)</f>
        <v>645</v>
      </c>
      <c r="AC154" s="3"/>
      <c r="AD154" s="7"/>
    </row>
    <row r="155" spans="1:30" ht="18.75">
      <c r="A155" s="32">
        <v>61201</v>
      </c>
      <c r="B155" s="33" t="s">
        <v>141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>
        <f t="shared" si="1"/>
        <v>0</v>
      </c>
      <c r="AC155" s="3"/>
      <c r="AD155" s="7"/>
    </row>
    <row r="156" spans="1:30" ht="18.75">
      <c r="A156" s="32">
        <v>61501</v>
      </c>
      <c r="B156" s="33" t="s">
        <v>142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>
        <f t="shared" si="1"/>
        <v>0</v>
      </c>
      <c r="AC156" s="3"/>
      <c r="AD156" s="7"/>
    </row>
    <row r="157" spans="1:30" ht="18.75">
      <c r="A157" s="32">
        <v>61502</v>
      </c>
      <c r="B157" s="33" t="s">
        <v>143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>
        <f t="shared" si="1"/>
        <v>0</v>
      </c>
      <c r="AC157" s="3"/>
      <c r="AD157" s="7"/>
    </row>
    <row r="158" spans="1:30" ht="18.75">
      <c r="A158" s="32">
        <v>61503</v>
      </c>
      <c r="B158" s="33" t="s">
        <v>144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>
        <f t="shared" si="1"/>
        <v>0</v>
      </c>
      <c r="AC158" s="3"/>
      <c r="AD158" s="7"/>
    </row>
    <row r="159" spans="1:30" ht="36.75">
      <c r="A159" s="32">
        <v>61599</v>
      </c>
      <c r="B159" s="34" t="s">
        <v>145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f t="shared" si="1"/>
        <v>0</v>
      </c>
      <c r="AC159" s="3"/>
      <c r="AD159" s="7"/>
    </row>
    <row r="160" spans="1:30" ht="18.75">
      <c r="A160" s="32">
        <v>61601</v>
      </c>
      <c r="B160" s="33" t="s">
        <v>146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>
        <f t="shared" si="1"/>
        <v>0</v>
      </c>
      <c r="AC160" s="3"/>
      <c r="AD160" s="7"/>
    </row>
    <row r="161" spans="1:31" ht="18.75">
      <c r="A161" s="32">
        <v>61602</v>
      </c>
      <c r="B161" s="33" t="s">
        <v>147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>
        <f t="shared" si="1"/>
        <v>0</v>
      </c>
      <c r="AC161" s="3"/>
      <c r="AD161" s="7"/>
    </row>
    <row r="162" spans="1:31" ht="18.75">
      <c r="A162" s="32">
        <v>61603</v>
      </c>
      <c r="B162" s="33" t="s">
        <v>148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>
        <f t="shared" si="1"/>
        <v>0</v>
      </c>
      <c r="AC162" s="3"/>
      <c r="AD162" s="7"/>
    </row>
    <row r="163" spans="1:31" ht="18.75">
      <c r="A163" s="32">
        <v>61604</v>
      </c>
      <c r="B163" s="33" t="s">
        <v>149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>
        <f t="shared" si="1"/>
        <v>0</v>
      </c>
      <c r="AC163" s="3"/>
      <c r="AD163" s="7"/>
    </row>
    <row r="164" spans="1:31" ht="18.75">
      <c r="A164" s="32">
        <v>61606</v>
      </c>
      <c r="B164" s="33" t="s">
        <v>150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>
        <f t="shared" si="1"/>
        <v>0</v>
      </c>
      <c r="AC164" s="3"/>
      <c r="AD164" s="7"/>
    </row>
    <row r="165" spans="1:31" ht="18.75">
      <c r="A165" s="32">
        <v>61607</v>
      </c>
      <c r="B165" s="33" t="s">
        <v>151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>
        <f t="shared" si="1"/>
        <v>0</v>
      </c>
      <c r="AC165" s="3"/>
      <c r="AD165" s="7"/>
    </row>
    <row r="166" spans="1:31" ht="18.75">
      <c r="A166" s="32">
        <v>61608</v>
      </c>
      <c r="B166" s="33" t="s">
        <v>152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>
        <f t="shared" si="1"/>
        <v>0</v>
      </c>
      <c r="AC166" s="3"/>
      <c r="AD166" s="7"/>
    </row>
    <row r="167" spans="1:31" ht="18.75">
      <c r="A167" s="32">
        <v>61699</v>
      </c>
      <c r="B167" s="33" t="s">
        <v>153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>
        <f t="shared" si="1"/>
        <v>0</v>
      </c>
      <c r="AC167" s="3"/>
      <c r="AD167" s="7"/>
    </row>
    <row r="168" spans="1:31" ht="36.75">
      <c r="A168" s="32">
        <v>62201</v>
      </c>
      <c r="B168" s="34" t="s">
        <v>154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>
        <f t="shared" si="1"/>
        <v>0</v>
      </c>
      <c r="AC168" s="3"/>
      <c r="AD168" s="7"/>
    </row>
    <row r="169" spans="1:31" ht="18.75">
      <c r="A169" s="32">
        <v>62303</v>
      </c>
      <c r="B169" s="33" t="s">
        <v>133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f t="shared" si="1"/>
        <v>0</v>
      </c>
      <c r="AC169" s="3"/>
      <c r="AD169" s="7"/>
    </row>
    <row r="170" spans="1:31" ht="36.75">
      <c r="A170" s="32">
        <v>71308</v>
      </c>
      <c r="B170" s="34" t="s">
        <v>155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>
        <f t="shared" si="1"/>
        <v>0</v>
      </c>
      <c r="AC170" s="3"/>
      <c r="AD170" s="7"/>
    </row>
    <row r="171" spans="1:31" ht="18.75">
      <c r="A171" s="32">
        <v>72101</v>
      </c>
      <c r="B171" s="33" t="s">
        <v>156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>
        <f t="shared" si="1"/>
        <v>0</v>
      </c>
      <c r="AC171" s="3"/>
      <c r="AD171" s="7"/>
    </row>
    <row r="172" spans="1:31" ht="18.75">
      <c r="A172" s="33"/>
      <c r="B172" s="30" t="s">
        <v>37</v>
      </c>
      <c r="C172" s="3">
        <f>SUM(C90:C171)</f>
        <v>8343.7999999999993</v>
      </c>
      <c r="D172" s="3">
        <f t="shared" ref="D172:AE172" si="2">SUM(D90:D171)</f>
        <v>20558.75</v>
      </c>
      <c r="E172" s="3"/>
      <c r="F172" s="3">
        <f t="shared" si="2"/>
        <v>5780.1</v>
      </c>
      <c r="G172" s="3">
        <f t="shared" si="2"/>
        <v>475.8</v>
      </c>
      <c r="H172" s="3">
        <f t="shared" si="2"/>
        <v>1083.4000000000001</v>
      </c>
      <c r="I172" s="618">
        <f t="shared" si="2"/>
        <v>1558.05</v>
      </c>
      <c r="J172" s="3">
        <f t="shared" si="2"/>
        <v>2009.65</v>
      </c>
      <c r="K172" s="3">
        <f t="shared" si="2"/>
        <v>6961.3</v>
      </c>
      <c r="L172" s="3">
        <f t="shared" si="2"/>
        <v>1728.82</v>
      </c>
      <c r="M172" s="3">
        <f t="shared" si="2"/>
        <v>3688.75</v>
      </c>
      <c r="N172" s="3">
        <f t="shared" si="2"/>
        <v>10509.55</v>
      </c>
      <c r="O172" s="3">
        <f t="shared" si="2"/>
        <v>4111</v>
      </c>
      <c r="P172" s="3">
        <f t="shared" si="2"/>
        <v>7405.25</v>
      </c>
      <c r="Q172" s="3">
        <f t="shared" si="2"/>
        <v>699.7</v>
      </c>
      <c r="R172" s="3">
        <f t="shared" si="2"/>
        <v>670.19999999999993</v>
      </c>
      <c r="S172" s="3">
        <f t="shared" si="2"/>
        <v>1918.72</v>
      </c>
      <c r="T172" s="3">
        <f t="shared" si="2"/>
        <v>2414</v>
      </c>
      <c r="U172" s="3">
        <f t="shared" si="2"/>
        <v>2727</v>
      </c>
      <c r="V172" s="3">
        <f>SUM(V90:V171)</f>
        <v>3120.95</v>
      </c>
      <c r="W172" s="3">
        <f t="shared" si="2"/>
        <v>8456.5</v>
      </c>
      <c r="X172" s="3">
        <f t="shared" si="2"/>
        <v>1966.8</v>
      </c>
      <c r="Y172" s="3">
        <f t="shared" si="2"/>
        <v>1337.75</v>
      </c>
      <c r="Z172" s="3">
        <f t="shared" si="2"/>
        <v>2461.11</v>
      </c>
      <c r="AA172" s="3">
        <f t="shared" si="2"/>
        <v>2534.5</v>
      </c>
      <c r="AB172" s="3">
        <f t="shared" si="2"/>
        <v>102521.45</v>
      </c>
      <c r="AC172" s="3">
        <f t="shared" si="2"/>
        <v>0</v>
      </c>
      <c r="AD172" s="440">
        <f t="shared" si="2"/>
        <v>0</v>
      </c>
      <c r="AE172" s="3">
        <f t="shared" si="2"/>
        <v>0</v>
      </c>
    </row>
    <row r="176" spans="1:31" ht="37.5">
      <c r="A176" s="713" t="s">
        <v>68</v>
      </c>
      <c r="B176" s="713"/>
      <c r="C176" s="531" t="s">
        <v>731</v>
      </c>
    </row>
    <row r="177" spans="1:3" ht="18.75">
      <c r="A177" s="29" t="s">
        <v>59</v>
      </c>
      <c r="B177" s="29" t="s">
        <v>69</v>
      </c>
      <c r="C177" s="3"/>
    </row>
    <row r="178" spans="1:3" ht="18.75">
      <c r="A178" s="32">
        <v>54101</v>
      </c>
      <c r="B178" s="33" t="s">
        <v>78</v>
      </c>
      <c r="C178" s="3"/>
    </row>
    <row r="179" spans="1:3" ht="18.75">
      <c r="A179" s="32">
        <v>54103</v>
      </c>
      <c r="B179" s="33" t="s">
        <v>79</v>
      </c>
      <c r="C179" s="3"/>
    </row>
    <row r="180" spans="1:3" ht="18.75">
      <c r="A180" s="32">
        <v>54104</v>
      </c>
      <c r="B180" s="33" t="s">
        <v>80</v>
      </c>
      <c r="C180" s="3">
        <v>352</v>
      </c>
    </row>
    <row r="181" spans="1:3" ht="18.75">
      <c r="A181" s="32">
        <v>54105</v>
      </c>
      <c r="B181" s="33" t="s">
        <v>81</v>
      </c>
      <c r="C181" s="3">
        <v>12</v>
      </c>
    </row>
    <row r="182" spans="1:3" ht="18.75">
      <c r="A182" s="32">
        <v>54106</v>
      </c>
      <c r="B182" s="33" t="s">
        <v>82</v>
      </c>
      <c r="C182" s="3"/>
    </row>
    <row r="183" spans="1:3" ht="18.75">
      <c r="A183" s="32">
        <v>54107</v>
      </c>
      <c r="B183" s="33" t="s">
        <v>83</v>
      </c>
      <c r="C183" s="3">
        <v>9785</v>
      </c>
    </row>
    <row r="184" spans="1:3" ht="18.75">
      <c r="A184" s="32">
        <v>54108</v>
      </c>
      <c r="B184" s="33" t="s">
        <v>84</v>
      </c>
      <c r="C184" s="3"/>
    </row>
    <row r="185" spans="1:3" ht="18.75">
      <c r="A185" s="32">
        <v>54109</v>
      </c>
      <c r="B185" s="33" t="s">
        <v>85</v>
      </c>
      <c r="C185" s="3"/>
    </row>
    <row r="186" spans="1:3" ht="18.75">
      <c r="A186" s="32">
        <v>54110</v>
      </c>
      <c r="B186" s="33" t="s">
        <v>86</v>
      </c>
      <c r="C186" s="3"/>
    </row>
    <row r="187" spans="1:3" ht="36.75">
      <c r="A187" s="32">
        <v>54111</v>
      </c>
      <c r="B187" s="34" t="s">
        <v>87</v>
      </c>
      <c r="C187" s="3"/>
    </row>
    <row r="188" spans="1:3" ht="36.75">
      <c r="A188" s="32">
        <v>54112</v>
      </c>
      <c r="B188" s="34" t="s">
        <v>88</v>
      </c>
      <c r="C188" s="3"/>
    </row>
    <row r="189" spans="1:3" ht="18.75">
      <c r="A189" s="32">
        <v>54114</v>
      </c>
      <c r="B189" s="33" t="s">
        <v>89</v>
      </c>
      <c r="C189" s="3"/>
    </row>
    <row r="190" spans="1:3" ht="18.75">
      <c r="A190" s="32">
        <v>54115</v>
      </c>
      <c r="B190" s="33" t="s">
        <v>90</v>
      </c>
      <c r="C190" s="3"/>
    </row>
    <row r="191" spans="1:3" ht="18.75">
      <c r="A191" s="32">
        <v>54116</v>
      </c>
      <c r="B191" s="34" t="s">
        <v>91</v>
      </c>
      <c r="C191" s="3"/>
    </row>
    <row r="192" spans="1:3" ht="18.75">
      <c r="A192" s="32">
        <v>54117</v>
      </c>
      <c r="B192" s="34" t="s">
        <v>92</v>
      </c>
      <c r="C192" s="3"/>
    </row>
    <row r="193" spans="1:3" ht="18.75">
      <c r="A193" s="32">
        <v>54118</v>
      </c>
      <c r="B193" s="33" t="s">
        <v>93</v>
      </c>
      <c r="C193" s="3"/>
    </row>
    <row r="194" spans="1:3" ht="18.75">
      <c r="A194" s="32">
        <v>54119</v>
      </c>
      <c r="B194" s="33" t="s">
        <v>94</v>
      </c>
      <c r="C194" s="3">
        <v>112</v>
      </c>
    </row>
    <row r="195" spans="1:3" ht="18.75">
      <c r="A195" s="32">
        <v>54121</v>
      </c>
      <c r="B195" s="33" t="s">
        <v>95</v>
      </c>
      <c r="C195" s="3"/>
    </row>
    <row r="196" spans="1:3" ht="18.75">
      <c r="A196" s="32">
        <v>54199</v>
      </c>
      <c r="B196" s="33" t="s">
        <v>96</v>
      </c>
      <c r="C196" s="3">
        <v>3486</v>
      </c>
    </row>
    <row r="197" spans="1:3" ht="18.75">
      <c r="A197" s="32">
        <v>54205</v>
      </c>
      <c r="B197" s="33" t="s">
        <v>13</v>
      </c>
      <c r="C197" s="3"/>
    </row>
    <row r="198" spans="1:3" ht="18.75">
      <c r="A198" s="32">
        <v>54201</v>
      </c>
      <c r="B198" s="33" t="s">
        <v>97</v>
      </c>
      <c r="C198" s="3">
        <v>1200</v>
      </c>
    </row>
    <row r="199" spans="1:3" ht="18.75">
      <c r="A199" s="32">
        <v>54202</v>
      </c>
      <c r="B199" s="33" t="s">
        <v>98</v>
      </c>
      <c r="C199" s="3">
        <v>6000</v>
      </c>
    </row>
    <row r="200" spans="1:3" ht="18.75">
      <c r="A200" s="32">
        <v>54203</v>
      </c>
      <c r="B200" s="33" t="s">
        <v>99</v>
      </c>
      <c r="C200" s="3">
        <v>200</v>
      </c>
    </row>
    <row r="201" spans="1:3" ht="18.75">
      <c r="A201" s="32">
        <v>54204</v>
      </c>
      <c r="B201" s="33" t="s">
        <v>100</v>
      </c>
      <c r="C201" s="3"/>
    </row>
    <row r="202" spans="1:3" ht="18.75">
      <c r="A202" s="32">
        <v>54301</v>
      </c>
      <c r="B202" s="33" t="s">
        <v>101</v>
      </c>
      <c r="C202" s="3"/>
    </row>
    <row r="203" spans="1:3" ht="18.75">
      <c r="A203" s="32">
        <v>54302</v>
      </c>
      <c r="B203" s="33" t="s">
        <v>102</v>
      </c>
      <c r="C203" s="3"/>
    </row>
    <row r="204" spans="1:3" ht="18.75">
      <c r="A204" s="32">
        <v>54303</v>
      </c>
      <c r="B204" s="33" t="s">
        <v>103</v>
      </c>
      <c r="C204" s="3">
        <v>8000</v>
      </c>
    </row>
    <row r="205" spans="1:3" ht="18.75">
      <c r="A205" s="32">
        <v>54304</v>
      </c>
      <c r="B205" s="33" t="s">
        <v>104</v>
      </c>
      <c r="C205" s="3"/>
    </row>
    <row r="206" spans="1:3" ht="18.75">
      <c r="A206" s="32">
        <v>54305</v>
      </c>
      <c r="B206" s="33" t="s">
        <v>105</v>
      </c>
      <c r="C206" s="3"/>
    </row>
    <row r="207" spans="1:3" ht="18.75">
      <c r="A207" s="32">
        <v>54306</v>
      </c>
      <c r="B207" s="33" t="s">
        <v>106</v>
      </c>
      <c r="C207" s="3"/>
    </row>
    <row r="208" spans="1:3" ht="18.75">
      <c r="A208" s="32">
        <v>54307</v>
      </c>
      <c r="B208" s="33" t="s">
        <v>107</v>
      </c>
      <c r="C208" s="3">
        <v>90</v>
      </c>
    </row>
    <row r="209" spans="1:3" ht="18.75">
      <c r="A209" s="32">
        <v>54309</v>
      </c>
      <c r="B209" s="33" t="s">
        <v>108</v>
      </c>
      <c r="C209" s="3"/>
    </row>
    <row r="210" spans="1:3" ht="18.75">
      <c r="A210" s="32">
        <v>54310</v>
      </c>
      <c r="B210" s="33" t="s">
        <v>109</v>
      </c>
      <c r="C210" s="3"/>
    </row>
    <row r="211" spans="1:3" ht="18.75">
      <c r="A211" s="32">
        <v>54311</v>
      </c>
      <c r="B211" s="33" t="s">
        <v>110</v>
      </c>
      <c r="C211" s="3"/>
    </row>
    <row r="212" spans="1:3" ht="18.75">
      <c r="A212" s="8">
        <v>54313</v>
      </c>
      <c r="B212" s="33" t="s">
        <v>111</v>
      </c>
      <c r="C212" s="3"/>
    </row>
    <row r="213" spans="1:3" ht="18.75">
      <c r="A213" s="8">
        <v>54316</v>
      </c>
      <c r="B213" s="33" t="s">
        <v>112</v>
      </c>
      <c r="C213" s="3"/>
    </row>
    <row r="214" spans="1:3" ht="18.75">
      <c r="A214" s="32">
        <v>54317</v>
      </c>
      <c r="B214" s="33" t="s">
        <v>113</v>
      </c>
      <c r="C214" s="3">
        <v>600</v>
      </c>
    </row>
    <row r="215" spans="1:3" ht="18.75">
      <c r="A215" s="32">
        <v>54314</v>
      </c>
      <c r="B215" s="33" t="s">
        <v>114</v>
      </c>
      <c r="C215" s="3">
        <v>4400</v>
      </c>
    </row>
    <row r="216" spans="1:3" ht="18.75">
      <c r="A216" s="32">
        <v>54318</v>
      </c>
      <c r="B216" s="33" t="s">
        <v>115</v>
      </c>
      <c r="C216" s="3"/>
    </row>
    <row r="217" spans="1:3" ht="18.75">
      <c r="A217" s="32">
        <v>54399</v>
      </c>
      <c r="B217" s="33" t="s">
        <v>116</v>
      </c>
      <c r="C217" s="3"/>
    </row>
    <row r="218" spans="1:3" ht="18.75">
      <c r="A218" s="32">
        <v>54401</v>
      </c>
      <c r="B218" s="33" t="s">
        <v>117</v>
      </c>
      <c r="C218" s="3"/>
    </row>
    <row r="219" spans="1:3" ht="18.75">
      <c r="A219" s="32">
        <v>54404</v>
      </c>
      <c r="B219" s="33" t="s">
        <v>118</v>
      </c>
      <c r="C219" s="3"/>
    </row>
    <row r="220" spans="1:3" ht="18.75">
      <c r="A220" s="32">
        <v>54403</v>
      </c>
      <c r="B220" s="33" t="s">
        <v>119</v>
      </c>
      <c r="C220" s="3"/>
    </row>
    <row r="221" spans="1:3" ht="18.75">
      <c r="A221" s="32">
        <v>54501</v>
      </c>
      <c r="B221" s="33" t="s">
        <v>120</v>
      </c>
      <c r="C221" s="3"/>
    </row>
    <row r="222" spans="1:3" ht="18.75">
      <c r="A222" s="32">
        <v>54503</v>
      </c>
      <c r="B222" s="33" t="s">
        <v>121</v>
      </c>
      <c r="C222" s="3"/>
    </row>
    <row r="223" spans="1:3" ht="18.75">
      <c r="A223" s="32">
        <v>54505</v>
      </c>
      <c r="B223" s="33" t="s">
        <v>122</v>
      </c>
      <c r="C223" s="3"/>
    </row>
    <row r="224" spans="1:3" ht="18.75">
      <c r="A224" s="32">
        <v>54507</v>
      </c>
      <c r="B224" s="33" t="s">
        <v>123</v>
      </c>
      <c r="C224" s="3"/>
    </row>
    <row r="225" spans="1:3" ht="18.75">
      <c r="A225" s="32">
        <v>54599</v>
      </c>
      <c r="B225" s="33" t="s">
        <v>124</v>
      </c>
      <c r="C225" s="3"/>
    </row>
    <row r="226" spans="1:3" ht="18.75">
      <c r="A226" s="32">
        <v>54508</v>
      </c>
      <c r="B226" s="33" t="s">
        <v>125</v>
      </c>
      <c r="C226" s="3"/>
    </row>
    <row r="227" spans="1:3" ht="18.75">
      <c r="A227" s="32">
        <v>54699</v>
      </c>
      <c r="B227" s="33" t="s">
        <v>25</v>
      </c>
      <c r="C227" s="3"/>
    </row>
    <row r="228" spans="1:3" ht="18.75">
      <c r="A228" s="32">
        <v>55308</v>
      </c>
      <c r="B228" s="33" t="s">
        <v>126</v>
      </c>
      <c r="C228" s="3"/>
    </row>
    <row r="229" spans="1:3" ht="18.75">
      <c r="A229" s="32">
        <v>55599</v>
      </c>
      <c r="B229" s="33" t="s">
        <v>127</v>
      </c>
      <c r="C229" s="3"/>
    </row>
    <row r="230" spans="1:3" ht="18.75">
      <c r="A230" s="32">
        <v>55601</v>
      </c>
      <c r="B230" s="33" t="s">
        <v>128</v>
      </c>
      <c r="C230" s="3"/>
    </row>
    <row r="231" spans="1:3" ht="18.75">
      <c r="A231" s="32">
        <v>55602</v>
      </c>
      <c r="B231" s="33" t="s">
        <v>129</v>
      </c>
      <c r="C231" s="3"/>
    </row>
    <row r="232" spans="1:3" ht="18.75">
      <c r="A232" s="32">
        <v>55603</v>
      </c>
      <c r="B232" s="33" t="s">
        <v>130</v>
      </c>
      <c r="C232" s="3"/>
    </row>
    <row r="233" spans="1:3" ht="18.75">
      <c r="A233" s="32">
        <v>55799</v>
      </c>
      <c r="B233" s="33" t="s">
        <v>131</v>
      </c>
      <c r="C233" s="3"/>
    </row>
    <row r="234" spans="1:3" ht="18.75">
      <c r="A234" s="32">
        <v>56201</v>
      </c>
      <c r="B234" s="33" t="s">
        <v>132</v>
      </c>
      <c r="C234" s="3"/>
    </row>
    <row r="235" spans="1:3" ht="18.75">
      <c r="A235" s="32">
        <v>56303</v>
      </c>
      <c r="B235" s="33" t="s">
        <v>133</v>
      </c>
      <c r="C235" s="3"/>
    </row>
    <row r="236" spans="1:3" ht="18.75">
      <c r="A236" s="32">
        <v>56304</v>
      </c>
      <c r="B236" s="33" t="s">
        <v>134</v>
      </c>
      <c r="C236" s="3"/>
    </row>
    <row r="237" spans="1:3" ht="18.75">
      <c r="A237" s="32">
        <v>56305</v>
      </c>
      <c r="B237" s="33" t="s">
        <v>135</v>
      </c>
      <c r="C237" s="3"/>
    </row>
    <row r="238" spans="1:3" ht="18.75">
      <c r="A238" s="32">
        <v>61101</v>
      </c>
      <c r="B238" s="33" t="s">
        <v>136</v>
      </c>
      <c r="C238" s="3">
        <v>0</v>
      </c>
    </row>
    <row r="239" spans="1:3" ht="18.75">
      <c r="A239" s="32">
        <v>61102</v>
      </c>
      <c r="B239" s="33" t="s">
        <v>137</v>
      </c>
      <c r="C239" s="3">
        <v>900</v>
      </c>
    </row>
    <row r="240" spans="1:3" ht="18.75">
      <c r="A240" s="32">
        <v>61105</v>
      </c>
      <c r="B240" s="33" t="s">
        <v>138</v>
      </c>
      <c r="C240" s="3"/>
    </row>
    <row r="241" spans="1:3" ht="18.75">
      <c r="A241" s="32">
        <v>61104</v>
      </c>
      <c r="B241" s="33" t="s">
        <v>139</v>
      </c>
      <c r="C241" s="3"/>
    </row>
    <row r="242" spans="1:3" ht="18.75">
      <c r="A242" s="32">
        <v>61199</v>
      </c>
      <c r="B242" s="33" t="s">
        <v>140</v>
      </c>
      <c r="C242" s="3">
        <v>160</v>
      </c>
    </row>
    <row r="243" spans="1:3" ht="18.75">
      <c r="A243" s="32">
        <v>61201</v>
      </c>
      <c r="B243" s="33" t="s">
        <v>141</v>
      </c>
      <c r="C243" s="3"/>
    </row>
    <row r="244" spans="1:3" ht="18.75">
      <c r="A244" s="32">
        <v>61501</v>
      </c>
      <c r="B244" s="33" t="s">
        <v>142</v>
      </c>
      <c r="C244" s="3"/>
    </row>
    <row r="245" spans="1:3" ht="18.75">
      <c r="A245" s="32">
        <v>61502</v>
      </c>
      <c r="B245" s="33" t="s">
        <v>143</v>
      </c>
      <c r="C245" s="3"/>
    </row>
    <row r="246" spans="1:3" ht="18.75">
      <c r="A246" s="32">
        <v>61503</v>
      </c>
      <c r="B246" s="33" t="s">
        <v>144</v>
      </c>
      <c r="C246" s="3"/>
    </row>
    <row r="247" spans="1:3" ht="36.75">
      <c r="A247" s="32">
        <v>61599</v>
      </c>
      <c r="B247" s="34" t="s">
        <v>145</v>
      </c>
      <c r="C247" s="3"/>
    </row>
    <row r="248" spans="1:3" ht="18.75">
      <c r="A248" s="32">
        <v>61601</v>
      </c>
      <c r="B248" s="33" t="s">
        <v>146</v>
      </c>
      <c r="C248" s="3"/>
    </row>
    <row r="249" spans="1:3" ht="18.75">
      <c r="A249" s="32">
        <v>61602</v>
      </c>
      <c r="B249" s="33" t="s">
        <v>147</v>
      </c>
      <c r="C249" s="3"/>
    </row>
    <row r="250" spans="1:3" ht="18.75">
      <c r="A250" s="32">
        <v>61603</v>
      </c>
      <c r="B250" s="33" t="s">
        <v>148</v>
      </c>
      <c r="C250" s="3"/>
    </row>
    <row r="251" spans="1:3" ht="18.75">
      <c r="A251" s="32">
        <v>61604</v>
      </c>
      <c r="B251" s="33" t="s">
        <v>149</v>
      </c>
      <c r="C251" s="3"/>
    </row>
    <row r="252" spans="1:3" ht="18.75">
      <c r="A252" s="32">
        <v>61606</v>
      </c>
      <c r="B252" s="33" t="s">
        <v>150</v>
      </c>
      <c r="C252" s="3"/>
    </row>
    <row r="253" spans="1:3" ht="18.75">
      <c r="A253" s="32">
        <v>61607</v>
      </c>
      <c r="B253" s="33" t="s">
        <v>151</v>
      </c>
      <c r="C253" s="3"/>
    </row>
    <row r="254" spans="1:3" ht="18.75">
      <c r="A254" s="32">
        <v>61608</v>
      </c>
      <c r="B254" s="33" t="s">
        <v>152</v>
      </c>
      <c r="C254" s="3"/>
    </row>
    <row r="255" spans="1:3" ht="18.75">
      <c r="A255" s="32">
        <v>61699</v>
      </c>
      <c r="B255" s="33" t="s">
        <v>153</v>
      </c>
      <c r="C255" s="3"/>
    </row>
    <row r="256" spans="1:3" ht="36.75">
      <c r="A256" s="32">
        <v>62201</v>
      </c>
      <c r="B256" s="34" t="s">
        <v>154</v>
      </c>
      <c r="C256" s="3"/>
    </row>
    <row r="257" spans="1:3" ht="18.75">
      <c r="A257" s="32">
        <v>62303</v>
      </c>
      <c r="B257" s="33" t="s">
        <v>133</v>
      </c>
      <c r="C257" s="3"/>
    </row>
    <row r="258" spans="1:3" ht="36.75">
      <c r="A258" s="32">
        <v>71308</v>
      </c>
      <c r="B258" s="34" t="s">
        <v>155</v>
      </c>
      <c r="C258" s="3"/>
    </row>
    <row r="259" spans="1:3" ht="18.75">
      <c r="A259" s="32">
        <v>72101</v>
      </c>
      <c r="B259" s="33" t="s">
        <v>156</v>
      </c>
      <c r="C259" s="3"/>
    </row>
    <row r="260" spans="1:3" ht="18.75">
      <c r="A260" s="33"/>
      <c r="B260" s="30" t="s">
        <v>37</v>
      </c>
      <c r="C260" s="3">
        <f t="shared" ref="C260" si="3">SUM(C178:C259)</f>
        <v>35297</v>
      </c>
    </row>
  </sheetData>
  <mergeCells count="4">
    <mergeCell ref="A1:B1"/>
    <mergeCell ref="C1:H1"/>
    <mergeCell ref="A88:B88"/>
    <mergeCell ref="A176:B176"/>
  </mergeCells>
  <pageMargins left="0.7" right="0.7" top="0.75" bottom="0.75" header="0.3" footer="0.3"/>
  <pageSetup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zoomScale="120" zoomScaleNormal="120" workbookViewId="0">
      <pane xSplit="2" ySplit="4" topLeftCell="O30" activePane="bottomRight" state="frozen"/>
      <selection pane="topRight" activeCell="C1" sqref="C1"/>
      <selection pane="bottomLeft" activeCell="A5" sqref="A5"/>
      <selection pane="bottomRight" activeCell="R43" sqref="R43"/>
    </sheetView>
  </sheetViews>
  <sheetFormatPr baseColWidth="10" defaultRowHeight="15"/>
  <cols>
    <col min="2" max="2" width="53.42578125" customWidth="1"/>
    <col min="3" max="3" width="18.5703125" customWidth="1"/>
    <col min="4" max="6" width="19.42578125" customWidth="1"/>
    <col min="7" max="7" width="19.7109375" customWidth="1"/>
    <col min="8" max="8" width="21.5703125" customWidth="1"/>
    <col min="9" max="9" width="22" customWidth="1"/>
    <col min="10" max="10" width="24.42578125" customWidth="1"/>
    <col min="17" max="17" width="22.5703125" customWidth="1"/>
    <col min="18" max="18" width="20.28515625" customWidth="1"/>
    <col min="19" max="19" width="18.28515625" customWidth="1"/>
    <col min="21" max="21" width="22.28515625" customWidth="1"/>
    <col min="23" max="23" width="26.5703125" customWidth="1"/>
    <col min="25" max="25" width="18.7109375" bestFit="1" customWidth="1"/>
  </cols>
  <sheetData>
    <row r="1" spans="1:25" ht="23.25">
      <c r="A1" s="682" t="s">
        <v>157</v>
      </c>
      <c r="B1" s="682"/>
      <c r="C1" s="682"/>
      <c r="D1" s="682"/>
      <c r="E1" s="682"/>
      <c r="F1" s="682"/>
      <c r="G1" s="682"/>
      <c r="H1" s="682"/>
      <c r="I1" s="682"/>
    </row>
    <row r="2" spans="1:25" ht="23.25">
      <c r="A2" s="682" t="s">
        <v>177</v>
      </c>
      <c r="B2" s="682"/>
      <c r="C2" s="682"/>
      <c r="D2" s="682"/>
      <c r="E2" s="682"/>
      <c r="F2" s="682"/>
      <c r="G2" s="682"/>
      <c r="H2" s="682"/>
      <c r="I2" s="682"/>
    </row>
    <row r="3" spans="1:25" ht="23.25">
      <c r="A3" s="682" t="s">
        <v>635</v>
      </c>
      <c r="B3" s="682"/>
      <c r="C3" s="682"/>
      <c r="D3" s="682"/>
      <c r="E3" s="682"/>
      <c r="F3" s="682"/>
      <c r="G3" s="682"/>
      <c r="H3" s="682"/>
      <c r="I3" s="682"/>
    </row>
    <row r="4" spans="1:25" ht="18.75">
      <c r="A4" s="42" t="s">
        <v>158</v>
      </c>
      <c r="B4" s="43" t="s">
        <v>159</v>
      </c>
      <c r="C4" s="44">
        <v>2013</v>
      </c>
      <c r="D4" s="45">
        <v>2014</v>
      </c>
      <c r="E4" s="44">
        <v>2015</v>
      </c>
      <c r="F4" s="44">
        <v>2016</v>
      </c>
      <c r="G4" s="44">
        <v>2017</v>
      </c>
      <c r="H4" s="73">
        <v>0.3</v>
      </c>
      <c r="I4" s="44">
        <v>2018</v>
      </c>
      <c r="O4" s="719" t="s">
        <v>160</v>
      </c>
      <c r="P4" s="719"/>
      <c r="Q4" s="719"/>
      <c r="R4" s="719"/>
    </row>
    <row r="5" spans="1:25" ht="18.75" thickBot="1">
      <c r="A5" s="46">
        <v>11801</v>
      </c>
      <c r="B5" s="47" t="s">
        <v>0</v>
      </c>
      <c r="C5" s="48">
        <v>16054.35</v>
      </c>
      <c r="D5" s="48">
        <v>12999.6</v>
      </c>
      <c r="E5" s="48">
        <v>14936.3</v>
      </c>
      <c r="F5" s="468">
        <v>19087.78</v>
      </c>
      <c r="G5" s="479">
        <v>11005.14</v>
      </c>
      <c r="H5" s="49">
        <f>ROUND((G5*30%),2)</f>
        <v>3301.54</v>
      </c>
      <c r="I5" s="50">
        <f>+G5+H5</f>
        <v>14306.68</v>
      </c>
      <c r="J5" s="482">
        <v>14306.68</v>
      </c>
      <c r="O5" s="720" t="s">
        <v>161</v>
      </c>
      <c r="P5" s="720"/>
      <c r="Q5" s="720"/>
      <c r="R5" s="720"/>
    </row>
    <row r="6" spans="1:25" ht="18.75" customHeight="1" thickBot="1">
      <c r="A6" s="46">
        <v>11802</v>
      </c>
      <c r="B6" s="47" t="s">
        <v>1</v>
      </c>
      <c r="C6" s="48">
        <v>5987.56</v>
      </c>
      <c r="D6" s="48">
        <v>4016.49</v>
      </c>
      <c r="E6" s="48">
        <v>12497.28</v>
      </c>
      <c r="F6" s="468">
        <v>4180.83</v>
      </c>
      <c r="G6" s="479">
        <v>4241.2700000000004</v>
      </c>
      <c r="H6" s="49">
        <f t="shared" ref="H6:H42" si="0">ROUND((G6*30%),2)</f>
        <v>1272.3800000000001</v>
      </c>
      <c r="I6" s="50">
        <f t="shared" ref="I6:I42" si="1">+G6+H6</f>
        <v>5513.6500000000005</v>
      </c>
      <c r="J6" s="482">
        <v>5513.65</v>
      </c>
      <c r="O6" s="60" t="s">
        <v>162</v>
      </c>
      <c r="P6" s="61" t="s">
        <v>163</v>
      </c>
      <c r="Q6" s="61" t="s">
        <v>164</v>
      </c>
      <c r="R6" s="62" t="s">
        <v>165</v>
      </c>
    </row>
    <row r="7" spans="1:25" ht="18" customHeight="1">
      <c r="A7" s="46">
        <v>11803</v>
      </c>
      <c r="B7" s="47" t="s">
        <v>2</v>
      </c>
      <c r="C7" s="48">
        <v>12452.27</v>
      </c>
      <c r="D7" s="48">
        <v>11569.27</v>
      </c>
      <c r="E7" s="48">
        <v>9875.2199999999993</v>
      </c>
      <c r="F7" s="468">
        <v>13731.17</v>
      </c>
      <c r="G7" s="479">
        <v>14274.87</v>
      </c>
      <c r="H7" s="49">
        <f t="shared" si="0"/>
        <v>4282.46</v>
      </c>
      <c r="I7" s="50">
        <f t="shared" si="1"/>
        <v>18557.330000000002</v>
      </c>
      <c r="J7" s="482">
        <v>18557.330000000002</v>
      </c>
      <c r="O7" s="63">
        <v>-2</v>
      </c>
      <c r="P7" s="64">
        <v>2013</v>
      </c>
      <c r="Q7" s="65">
        <f>+C43</f>
        <v>389988.56999999989</v>
      </c>
      <c r="R7" s="66">
        <f>+Q7*O7</f>
        <v>-779977.13999999978</v>
      </c>
    </row>
    <row r="8" spans="1:25" ht="18" customHeight="1">
      <c r="A8" s="46">
        <v>11804</v>
      </c>
      <c r="B8" s="47" t="s">
        <v>3</v>
      </c>
      <c r="C8" s="48">
        <v>44592.27</v>
      </c>
      <c r="D8" s="48">
        <v>78745.740000000005</v>
      </c>
      <c r="E8" s="48">
        <v>68433.23</v>
      </c>
      <c r="F8" s="468">
        <v>65176.21</v>
      </c>
      <c r="G8" s="479">
        <v>68167.149999999994</v>
      </c>
      <c r="H8" s="49">
        <f t="shared" si="0"/>
        <v>20450.150000000001</v>
      </c>
      <c r="I8" s="50">
        <f t="shared" si="1"/>
        <v>88617.299999999988</v>
      </c>
      <c r="J8" s="482">
        <v>88617.3</v>
      </c>
      <c r="O8" s="67">
        <v>-1</v>
      </c>
      <c r="P8" s="64">
        <v>2014</v>
      </c>
      <c r="Q8" s="65">
        <f>+D43</f>
        <v>455641.57000000012</v>
      </c>
      <c r="R8" s="66">
        <f>+Q8*O8</f>
        <v>-455641.57000000012</v>
      </c>
    </row>
    <row r="9" spans="1:25" ht="18" customHeight="1">
      <c r="A9" s="46">
        <v>11806</v>
      </c>
      <c r="B9" s="47" t="s">
        <v>4</v>
      </c>
      <c r="C9" s="48">
        <v>921.14</v>
      </c>
      <c r="D9" s="48">
        <v>692.2</v>
      </c>
      <c r="E9" s="48">
        <v>887.73</v>
      </c>
      <c r="F9" s="468">
        <v>1400.77</v>
      </c>
      <c r="G9" s="479">
        <v>1382.12</v>
      </c>
      <c r="H9" s="49">
        <f t="shared" si="0"/>
        <v>414.64</v>
      </c>
      <c r="I9" s="50">
        <f t="shared" si="1"/>
        <v>1796.7599999999998</v>
      </c>
      <c r="J9" s="482">
        <v>1796.76</v>
      </c>
      <c r="O9" s="67">
        <v>0</v>
      </c>
      <c r="P9" s="64">
        <v>2015</v>
      </c>
      <c r="Q9" s="68">
        <f>+E43</f>
        <v>486356.57000000007</v>
      </c>
      <c r="R9" s="65">
        <f>+Q9*O9</f>
        <v>0</v>
      </c>
    </row>
    <row r="10" spans="1:25" ht="18.75" thickBot="1">
      <c r="A10" s="46">
        <v>11810</v>
      </c>
      <c r="B10" s="47" t="s">
        <v>630</v>
      </c>
      <c r="C10" s="48">
        <v>0</v>
      </c>
      <c r="D10" s="48">
        <v>0</v>
      </c>
      <c r="E10" s="48">
        <v>0</v>
      </c>
      <c r="F10" s="468">
        <v>0</v>
      </c>
      <c r="G10" s="479">
        <v>45.13</v>
      </c>
      <c r="H10" s="49">
        <f t="shared" si="0"/>
        <v>13.54</v>
      </c>
      <c r="I10" s="50">
        <f t="shared" si="1"/>
        <v>58.67</v>
      </c>
      <c r="J10" s="482">
        <v>58.67</v>
      </c>
      <c r="O10" s="69">
        <v>1</v>
      </c>
      <c r="P10" s="64">
        <v>2016</v>
      </c>
      <c r="Q10" s="68">
        <f>+F43</f>
        <v>510441.58</v>
      </c>
      <c r="R10" s="65">
        <f>+Q10*O10</f>
        <v>510441.58</v>
      </c>
    </row>
    <row r="11" spans="1:25" ht="18.75" thickBot="1">
      <c r="A11" s="46">
        <v>11815</v>
      </c>
      <c r="B11" s="47" t="s">
        <v>5</v>
      </c>
      <c r="C11" s="48">
        <v>0</v>
      </c>
      <c r="D11" s="48">
        <v>0</v>
      </c>
      <c r="E11" s="48">
        <v>13776.5</v>
      </c>
      <c r="F11" s="468">
        <v>20749.61</v>
      </c>
      <c r="G11" s="479">
        <v>23816.3</v>
      </c>
      <c r="H11" s="49">
        <f t="shared" si="0"/>
        <v>7144.89</v>
      </c>
      <c r="I11" s="50">
        <f t="shared" si="1"/>
        <v>30961.19</v>
      </c>
      <c r="J11" s="482">
        <v>30961.19</v>
      </c>
      <c r="O11" s="70">
        <v>2</v>
      </c>
      <c r="P11" s="64">
        <v>2017</v>
      </c>
      <c r="Q11" s="68">
        <f>+G43</f>
        <v>509929.93000000005</v>
      </c>
      <c r="R11" s="65">
        <f>+Q11*O11</f>
        <v>1019859.8600000001</v>
      </c>
    </row>
    <row r="12" spans="1:25" ht="21">
      <c r="A12" s="46">
        <v>11816</v>
      </c>
      <c r="B12" s="47" t="s">
        <v>6</v>
      </c>
      <c r="C12" s="48">
        <v>576.71</v>
      </c>
      <c r="D12" s="48">
        <v>2815.48</v>
      </c>
      <c r="E12" s="48">
        <v>2236.25</v>
      </c>
      <c r="F12" s="468">
        <v>2546.5700000000002</v>
      </c>
      <c r="G12" s="479">
        <v>2425.61</v>
      </c>
      <c r="H12" s="49">
        <f t="shared" si="0"/>
        <v>727.68</v>
      </c>
      <c r="I12" s="50">
        <f t="shared" si="1"/>
        <v>3153.29</v>
      </c>
      <c r="J12" s="482">
        <v>3153.29</v>
      </c>
      <c r="O12" s="469"/>
      <c r="P12" s="470"/>
      <c r="Q12" s="471">
        <f>SUM(Q7:Q11)</f>
        <v>2352358.2200000002</v>
      </c>
      <c r="R12" s="472">
        <f>SUM(R7:R11)</f>
        <v>294682.73000000021</v>
      </c>
      <c r="Y12" s="121">
        <f>SUM(I5:I15)</f>
        <v>169761.4</v>
      </c>
    </row>
    <row r="13" spans="1:25" ht="21">
      <c r="A13" s="46">
        <v>11817</v>
      </c>
      <c r="B13" s="47" t="s">
        <v>7</v>
      </c>
      <c r="C13" s="48">
        <v>0</v>
      </c>
      <c r="D13" s="48">
        <v>102.96</v>
      </c>
      <c r="E13" s="48">
        <v>67.38</v>
      </c>
      <c r="F13" s="468">
        <v>105</v>
      </c>
      <c r="G13" s="479">
        <v>175</v>
      </c>
      <c r="H13" s="49">
        <f t="shared" si="0"/>
        <v>52.5</v>
      </c>
      <c r="I13" s="50">
        <f t="shared" si="1"/>
        <v>227.5</v>
      </c>
      <c r="J13" s="482">
        <v>227.5</v>
      </c>
      <c r="O13" s="473"/>
      <c r="P13" s="474"/>
      <c r="Q13" s="475"/>
      <c r="R13" s="475"/>
      <c r="Y13" s="121">
        <f>SUM(I16:I32)</f>
        <v>428248.97000000003</v>
      </c>
    </row>
    <row r="14" spans="1:25" ht="21">
      <c r="A14" s="46">
        <v>11818</v>
      </c>
      <c r="B14" s="47" t="s">
        <v>8</v>
      </c>
      <c r="C14" s="48">
        <v>1979.11</v>
      </c>
      <c r="D14" s="48">
        <v>2067.15</v>
      </c>
      <c r="E14" s="48">
        <v>1543.5</v>
      </c>
      <c r="F14" s="468">
        <v>2105.9299999999998</v>
      </c>
      <c r="G14" s="479">
        <v>2181.4899999999998</v>
      </c>
      <c r="H14" s="49">
        <f t="shared" si="0"/>
        <v>654.45000000000005</v>
      </c>
      <c r="I14" s="50">
        <f t="shared" si="1"/>
        <v>2835.9399999999996</v>
      </c>
      <c r="J14" s="482">
        <v>2835.94</v>
      </c>
      <c r="O14" s="473"/>
      <c r="P14" s="474"/>
      <c r="Q14" s="475"/>
      <c r="R14" s="475"/>
      <c r="Y14" s="257"/>
    </row>
    <row r="15" spans="1:25" ht="21">
      <c r="A15" s="46">
        <v>11899</v>
      </c>
      <c r="B15" s="47" t="s">
        <v>9</v>
      </c>
      <c r="C15" s="48">
        <v>488.71</v>
      </c>
      <c r="D15" s="48">
        <v>336.8</v>
      </c>
      <c r="E15" s="48">
        <v>331.19</v>
      </c>
      <c r="F15" s="468">
        <v>325.62</v>
      </c>
      <c r="G15" s="479">
        <v>2871.61</v>
      </c>
      <c r="H15" s="49">
        <f t="shared" si="0"/>
        <v>861.48</v>
      </c>
      <c r="I15" s="50">
        <f>+G15+H15</f>
        <v>3733.09</v>
      </c>
      <c r="J15" s="482">
        <v>3733.09</v>
      </c>
      <c r="K15" s="23"/>
      <c r="L15" s="23"/>
      <c r="M15" s="23"/>
      <c r="N15" s="23"/>
      <c r="O15" s="473"/>
      <c r="P15" s="474"/>
      <c r="Q15" s="475"/>
      <c r="R15" s="475"/>
      <c r="Y15" s="257"/>
    </row>
    <row r="16" spans="1:25" ht="39.75" customHeight="1">
      <c r="A16" s="46">
        <v>12105</v>
      </c>
      <c r="B16" s="51" t="s">
        <v>10</v>
      </c>
      <c r="C16" s="48">
        <v>35565.629999999997</v>
      </c>
      <c r="D16" s="48">
        <v>39182.129999999997</v>
      </c>
      <c r="E16" s="48">
        <v>39568.69</v>
      </c>
      <c r="F16" s="468">
        <v>45666.7</v>
      </c>
      <c r="G16" s="479">
        <v>41677.22</v>
      </c>
      <c r="H16" s="49">
        <f t="shared" si="0"/>
        <v>12503.17</v>
      </c>
      <c r="I16" s="50">
        <f t="shared" si="1"/>
        <v>54180.39</v>
      </c>
      <c r="J16" s="482">
        <v>54180.39</v>
      </c>
      <c r="O16" s="473"/>
      <c r="P16" s="474"/>
      <c r="Q16" s="476"/>
      <c r="R16" s="476"/>
      <c r="Y16" s="257"/>
    </row>
    <row r="17" spans="1:25" ht="21">
      <c r="A17" s="46">
        <v>12106</v>
      </c>
      <c r="B17" s="47" t="s">
        <v>11</v>
      </c>
      <c r="C17" s="48">
        <v>153.33000000000001</v>
      </c>
      <c r="D17" s="48">
        <v>433.45</v>
      </c>
      <c r="E17" s="48">
        <v>494.1</v>
      </c>
      <c r="F17" s="468">
        <v>398.36</v>
      </c>
      <c r="G17" s="479">
        <v>287.06</v>
      </c>
      <c r="H17" s="49">
        <f t="shared" si="0"/>
        <v>86.12</v>
      </c>
      <c r="I17" s="50">
        <f t="shared" si="1"/>
        <v>373.18</v>
      </c>
      <c r="J17" s="482">
        <v>373.18</v>
      </c>
      <c r="O17" s="473"/>
      <c r="P17" s="474"/>
      <c r="Q17" s="476"/>
      <c r="R17" s="476"/>
      <c r="Y17" s="257"/>
    </row>
    <row r="18" spans="1:25" ht="21">
      <c r="A18" s="46">
        <v>12107</v>
      </c>
      <c r="B18" s="47" t="s">
        <v>12</v>
      </c>
      <c r="C18" s="48">
        <v>36283.01</v>
      </c>
      <c r="D18" s="48">
        <v>29434</v>
      </c>
      <c r="E18" s="48">
        <v>48317.4</v>
      </c>
      <c r="F18" s="468">
        <v>57528</v>
      </c>
      <c r="G18" s="479">
        <v>67483.66</v>
      </c>
      <c r="H18" s="49">
        <f t="shared" si="0"/>
        <v>20245.099999999999</v>
      </c>
      <c r="I18" s="50">
        <f t="shared" si="1"/>
        <v>87728.760000000009</v>
      </c>
      <c r="J18" s="482">
        <v>87728.76</v>
      </c>
      <c r="U18" s="72"/>
      <c r="Y18" s="257"/>
    </row>
    <row r="19" spans="1:25" ht="18">
      <c r="A19" s="46">
        <v>12108</v>
      </c>
      <c r="B19" s="47" t="s">
        <v>13</v>
      </c>
      <c r="C19" s="48">
        <v>17765.18</v>
      </c>
      <c r="D19" s="48">
        <v>19772.66</v>
      </c>
      <c r="E19" s="48">
        <v>18944.13</v>
      </c>
      <c r="F19" s="468">
        <v>18203.84</v>
      </c>
      <c r="G19" s="479">
        <v>19890.39</v>
      </c>
      <c r="H19" s="49">
        <f t="shared" si="0"/>
        <v>5967.12</v>
      </c>
      <c r="I19" s="50">
        <f t="shared" si="1"/>
        <v>25857.51</v>
      </c>
      <c r="J19" s="482">
        <v>25857.51</v>
      </c>
      <c r="O19" s="35"/>
      <c r="P19" s="35"/>
      <c r="Q19" s="36"/>
      <c r="R19" s="36"/>
    </row>
    <row r="20" spans="1:25" ht="18">
      <c r="A20" s="46">
        <v>12109</v>
      </c>
      <c r="B20" s="47" t="s">
        <v>14</v>
      </c>
      <c r="C20" s="48">
        <v>13692.73</v>
      </c>
      <c r="D20" s="48">
        <v>18665.07</v>
      </c>
      <c r="E20" s="48">
        <v>18697.240000000002</v>
      </c>
      <c r="F20" s="468">
        <v>17825.55</v>
      </c>
      <c r="G20" s="479">
        <v>18180.310000000001</v>
      </c>
      <c r="H20" s="49">
        <f t="shared" si="0"/>
        <v>5454.09</v>
      </c>
      <c r="I20" s="50">
        <f t="shared" si="1"/>
        <v>23634.400000000001</v>
      </c>
      <c r="J20" s="482">
        <v>23634.400000000001</v>
      </c>
      <c r="O20" s="35"/>
      <c r="P20" s="35"/>
      <c r="Q20" s="36"/>
      <c r="R20" s="36"/>
    </row>
    <row r="21" spans="1:25" ht="18.75">
      <c r="A21" s="46">
        <v>12110</v>
      </c>
      <c r="B21" s="47" t="s">
        <v>15</v>
      </c>
      <c r="C21" s="48">
        <v>0</v>
      </c>
      <c r="D21" s="48">
        <v>0</v>
      </c>
      <c r="E21" s="48">
        <v>0</v>
      </c>
      <c r="F21" s="468">
        <v>263.72000000000003</v>
      </c>
      <c r="G21" s="479">
        <v>30.14</v>
      </c>
      <c r="H21" s="49">
        <f t="shared" si="0"/>
        <v>9.0399999999999991</v>
      </c>
      <c r="I21" s="50">
        <f t="shared" si="1"/>
        <v>39.18</v>
      </c>
      <c r="J21" s="482">
        <v>39.18</v>
      </c>
      <c r="O21" s="27"/>
      <c r="P21" s="35"/>
      <c r="Q21" s="36"/>
      <c r="R21" s="36"/>
    </row>
    <row r="22" spans="1:25" ht="18.75">
      <c r="A22" s="46">
        <v>12111</v>
      </c>
      <c r="B22" s="47" t="s">
        <v>16</v>
      </c>
      <c r="C22" s="48">
        <v>7355.27</v>
      </c>
      <c r="D22" s="48">
        <v>8536.73</v>
      </c>
      <c r="E22" s="48">
        <v>11134.7</v>
      </c>
      <c r="F22" s="468">
        <v>7486.8</v>
      </c>
      <c r="G22" s="479">
        <v>6974.77</v>
      </c>
      <c r="H22" s="49">
        <f t="shared" si="0"/>
        <v>2092.4299999999998</v>
      </c>
      <c r="I22" s="50">
        <f t="shared" si="1"/>
        <v>9067.2000000000007</v>
      </c>
      <c r="J22" s="482">
        <v>9067.2000000000007</v>
      </c>
      <c r="O22" s="27"/>
      <c r="P22" s="27"/>
      <c r="Q22" s="27"/>
      <c r="R22" s="27"/>
    </row>
    <row r="23" spans="1:25" ht="18.75">
      <c r="A23" s="46">
        <v>12112</v>
      </c>
      <c r="B23" s="47" t="s">
        <v>17</v>
      </c>
      <c r="C23" s="48">
        <v>1996.6</v>
      </c>
      <c r="D23" s="48">
        <v>1993.05</v>
      </c>
      <c r="E23" s="48">
        <v>1689.51</v>
      </c>
      <c r="F23" s="468">
        <v>2610.7600000000002</v>
      </c>
      <c r="G23" s="479">
        <v>2154.96</v>
      </c>
      <c r="H23" s="49">
        <f t="shared" si="0"/>
        <v>646.49</v>
      </c>
      <c r="I23" s="50">
        <f t="shared" si="1"/>
        <v>2801.45</v>
      </c>
      <c r="J23" s="482">
        <v>2801.45</v>
      </c>
      <c r="O23" s="27"/>
      <c r="P23" s="27"/>
      <c r="Q23" s="27"/>
      <c r="R23" s="27"/>
    </row>
    <row r="24" spans="1:25" ht="18.75">
      <c r="A24" s="46">
        <v>12113</v>
      </c>
      <c r="B24" s="47" t="s">
        <v>18</v>
      </c>
      <c r="C24" s="48">
        <v>18146.5</v>
      </c>
      <c r="D24" s="48">
        <v>15902</v>
      </c>
      <c r="E24" s="48">
        <v>17231.64</v>
      </c>
      <c r="F24" s="468">
        <v>18354.62</v>
      </c>
      <c r="G24" s="479">
        <v>21405.95</v>
      </c>
      <c r="H24" s="49">
        <f t="shared" si="0"/>
        <v>6421.79</v>
      </c>
      <c r="I24" s="50">
        <f t="shared" si="1"/>
        <v>27827.74</v>
      </c>
      <c r="J24" s="482">
        <v>27827.74</v>
      </c>
      <c r="O24" s="27"/>
      <c r="P24" s="27"/>
      <c r="Q24" s="27"/>
      <c r="R24" s="27"/>
    </row>
    <row r="25" spans="1:25" ht="18.75">
      <c r="A25" s="46">
        <v>12114</v>
      </c>
      <c r="B25" s="47" t="s">
        <v>19</v>
      </c>
      <c r="C25" s="48">
        <v>12297.04</v>
      </c>
      <c r="D25" s="48">
        <v>15242.84</v>
      </c>
      <c r="E25" s="48">
        <v>15511.05</v>
      </c>
      <c r="F25" s="468">
        <v>15258.08</v>
      </c>
      <c r="G25" s="479">
        <v>14175.31</v>
      </c>
      <c r="H25" s="49">
        <f t="shared" si="0"/>
        <v>4252.59</v>
      </c>
      <c r="I25" s="50">
        <f t="shared" si="1"/>
        <v>18427.900000000001</v>
      </c>
      <c r="J25" s="482">
        <v>18427.900000000001</v>
      </c>
      <c r="O25" s="27"/>
      <c r="P25" s="37" t="s">
        <v>166</v>
      </c>
      <c r="Q25" s="38">
        <f>+Q12/5</f>
        <v>470471.64400000003</v>
      </c>
      <c r="R25" s="27"/>
    </row>
    <row r="26" spans="1:25" ht="18.75">
      <c r="A26" s="46">
        <v>12115</v>
      </c>
      <c r="B26" s="47" t="s">
        <v>167</v>
      </c>
      <c r="C26" s="48">
        <v>37031.56</v>
      </c>
      <c r="D26" s="48">
        <v>46835.6</v>
      </c>
      <c r="E26" s="48">
        <v>39111.39</v>
      </c>
      <c r="F26" s="468">
        <v>62384.3</v>
      </c>
      <c r="G26" s="479">
        <v>64739.75</v>
      </c>
      <c r="H26" s="49">
        <f t="shared" si="0"/>
        <v>19421.93</v>
      </c>
      <c r="I26" s="50">
        <f t="shared" si="1"/>
        <v>84161.68</v>
      </c>
      <c r="J26" s="482">
        <v>84161.68</v>
      </c>
      <c r="O26" s="27"/>
      <c r="P26" s="37"/>
      <c r="Q26" s="38"/>
      <c r="R26" s="27"/>
    </row>
    <row r="27" spans="1:25" ht="18.75">
      <c r="A27" s="46">
        <v>12117</v>
      </c>
      <c r="B27" s="47" t="s">
        <v>20</v>
      </c>
      <c r="C27" s="48">
        <v>6458.47</v>
      </c>
      <c r="D27" s="48">
        <v>6593.56</v>
      </c>
      <c r="E27" s="48">
        <v>6528.31</v>
      </c>
      <c r="F27" s="468">
        <v>6311.38</v>
      </c>
      <c r="G27" s="479">
        <v>6599.91</v>
      </c>
      <c r="H27" s="49">
        <f t="shared" si="0"/>
        <v>1979.97</v>
      </c>
      <c r="I27" s="50">
        <f t="shared" si="1"/>
        <v>8579.8799999999992</v>
      </c>
      <c r="J27" s="482">
        <v>8579.8799999999992</v>
      </c>
      <c r="O27" s="27"/>
      <c r="P27" s="37" t="s">
        <v>168</v>
      </c>
      <c r="Q27" s="38">
        <f>+R12/10</f>
        <v>29468.273000000023</v>
      </c>
      <c r="R27" s="27"/>
    </row>
    <row r="28" spans="1:25" ht="18.75">
      <c r="A28" s="46">
        <v>12118</v>
      </c>
      <c r="B28" s="47" t="s">
        <v>21</v>
      </c>
      <c r="C28" s="48">
        <v>49021.05</v>
      </c>
      <c r="D28" s="48">
        <v>50826.02</v>
      </c>
      <c r="E28" s="48">
        <v>49410.58</v>
      </c>
      <c r="F28" s="468">
        <v>38876.86</v>
      </c>
      <c r="G28" s="479">
        <v>25877.87</v>
      </c>
      <c r="H28" s="49">
        <f t="shared" si="0"/>
        <v>7763.36</v>
      </c>
      <c r="I28" s="50">
        <f t="shared" si="1"/>
        <v>33641.229999999996</v>
      </c>
      <c r="J28" s="482">
        <v>33641.230000000003</v>
      </c>
      <c r="O28" s="27"/>
      <c r="P28" s="37" t="s">
        <v>169</v>
      </c>
      <c r="Q28" s="27"/>
      <c r="R28" s="27"/>
    </row>
    <row r="29" spans="1:25" ht="18.75">
      <c r="A29" s="46">
        <v>12119</v>
      </c>
      <c r="B29" s="47" t="s">
        <v>170</v>
      </c>
      <c r="C29" s="48">
        <v>5751.98</v>
      </c>
      <c r="D29" s="48">
        <v>5594.12</v>
      </c>
      <c r="E29" s="48">
        <v>4811.1899999999996</v>
      </c>
      <c r="F29" s="468">
        <v>4752.7</v>
      </c>
      <c r="G29" s="479">
        <v>1509.75</v>
      </c>
      <c r="H29" s="49">
        <f t="shared" si="0"/>
        <v>452.93</v>
      </c>
      <c r="I29" s="50">
        <f t="shared" si="1"/>
        <v>1962.68</v>
      </c>
      <c r="J29" s="482">
        <v>1962.68</v>
      </c>
      <c r="O29" s="27"/>
      <c r="P29" s="37" t="s">
        <v>178</v>
      </c>
      <c r="Q29" s="39">
        <f>+(Q25+Q27)*3</f>
        <v>1499819.7510000002</v>
      </c>
      <c r="R29" s="27"/>
      <c r="V29" s="72"/>
    </row>
    <row r="30" spans="1:25" ht="18.75">
      <c r="A30" s="46">
        <v>12123</v>
      </c>
      <c r="B30" s="47" t="s">
        <v>22</v>
      </c>
      <c r="C30" s="48">
        <v>19195.63</v>
      </c>
      <c r="D30" s="48">
        <v>20524.2</v>
      </c>
      <c r="E30" s="48">
        <v>22059.68</v>
      </c>
      <c r="F30" s="468">
        <v>24390.92</v>
      </c>
      <c r="G30" s="479">
        <v>28362.81</v>
      </c>
      <c r="H30" s="49">
        <f t="shared" si="0"/>
        <v>8508.84</v>
      </c>
      <c r="I30" s="50">
        <f t="shared" si="1"/>
        <v>36871.65</v>
      </c>
      <c r="J30" s="482">
        <v>36871.65</v>
      </c>
      <c r="K30" s="23"/>
      <c r="L30" s="23"/>
      <c r="M30" s="23"/>
      <c r="N30" s="23"/>
      <c r="O30" s="27"/>
      <c r="P30" s="37" t="s">
        <v>171</v>
      </c>
      <c r="Q30" s="477">
        <f>+(Q29-Q11)*3%</f>
        <v>29696.694630000002</v>
      </c>
      <c r="R30" s="27" t="s">
        <v>172</v>
      </c>
      <c r="U30" s="23">
        <f>+Q29-Q11</f>
        <v>989889.82100000011</v>
      </c>
    </row>
    <row r="31" spans="1:25" ht="18.75">
      <c r="A31" s="46">
        <v>12210</v>
      </c>
      <c r="B31" s="47" t="s">
        <v>23</v>
      </c>
      <c r="C31" s="48">
        <v>6567.91</v>
      </c>
      <c r="D31" s="48">
        <v>5711.27</v>
      </c>
      <c r="E31" s="48">
        <v>8043.79</v>
      </c>
      <c r="F31" s="468">
        <v>8686.74</v>
      </c>
      <c r="G31" s="479">
        <v>9464.18</v>
      </c>
      <c r="H31" s="49">
        <f t="shared" si="0"/>
        <v>2839.25</v>
      </c>
      <c r="I31" s="50">
        <f t="shared" si="1"/>
        <v>12303.43</v>
      </c>
      <c r="J31" s="482">
        <v>12303.43</v>
      </c>
      <c r="O31" s="27"/>
      <c r="P31" s="27"/>
      <c r="Q31" s="27"/>
      <c r="R31" s="27" t="s">
        <v>173</v>
      </c>
      <c r="U31" s="23">
        <f>+U30/Q11</f>
        <v>1.9412271427174319</v>
      </c>
    </row>
    <row r="32" spans="1:25" ht="18.75">
      <c r="A32" s="46">
        <v>12211</v>
      </c>
      <c r="B32" s="47" t="s">
        <v>24</v>
      </c>
      <c r="C32" s="48">
        <v>1235.28</v>
      </c>
      <c r="D32" s="48">
        <v>2080.5100000000002</v>
      </c>
      <c r="E32" s="48">
        <v>955.06</v>
      </c>
      <c r="F32" s="468">
        <v>787.15</v>
      </c>
      <c r="G32" s="479">
        <v>608.24</v>
      </c>
      <c r="H32" s="49">
        <f t="shared" si="0"/>
        <v>182.47</v>
      </c>
      <c r="I32" s="50">
        <f t="shared" si="1"/>
        <v>790.71</v>
      </c>
      <c r="J32" s="482">
        <v>790.71</v>
      </c>
      <c r="K32" s="23"/>
      <c r="L32" s="23"/>
      <c r="M32" s="23"/>
      <c r="N32" s="23"/>
      <c r="O32" s="27"/>
      <c r="P32" s="27"/>
      <c r="Q32" s="27"/>
      <c r="R32" s="27" t="s">
        <v>174</v>
      </c>
    </row>
    <row r="33" spans="1:19" ht="18.75">
      <c r="A33" s="46">
        <v>14299</v>
      </c>
      <c r="B33" s="52" t="s">
        <v>25</v>
      </c>
      <c r="C33" s="48">
        <v>2855.85</v>
      </c>
      <c r="D33" s="48">
        <v>2825.53</v>
      </c>
      <c r="E33" s="48">
        <v>3403.65</v>
      </c>
      <c r="F33" s="468">
        <v>3071.55</v>
      </c>
      <c r="G33" s="479">
        <v>2143.9499999999998</v>
      </c>
      <c r="H33" s="49">
        <f t="shared" si="0"/>
        <v>643.19000000000005</v>
      </c>
      <c r="I33" s="50">
        <f t="shared" si="1"/>
        <v>2787.14</v>
      </c>
      <c r="J33" s="482">
        <v>2787.14</v>
      </c>
      <c r="O33" s="27"/>
      <c r="P33" s="27"/>
      <c r="Q33" s="27"/>
      <c r="R33" s="27"/>
    </row>
    <row r="34" spans="1:19" ht="18">
      <c r="A34" s="46">
        <v>14399</v>
      </c>
      <c r="B34" s="47" t="s">
        <v>175</v>
      </c>
      <c r="C34" s="48">
        <v>1397.5</v>
      </c>
      <c r="D34" s="48">
        <v>366.75</v>
      </c>
      <c r="E34" s="48">
        <v>237.54</v>
      </c>
      <c r="F34" s="468">
        <v>426</v>
      </c>
      <c r="G34" s="479">
        <v>637.85</v>
      </c>
      <c r="H34" s="49">
        <f t="shared" si="0"/>
        <v>191.36</v>
      </c>
      <c r="I34" s="50">
        <f t="shared" si="1"/>
        <v>829.21</v>
      </c>
      <c r="J34" s="482">
        <v>829.21</v>
      </c>
      <c r="K34" s="23"/>
      <c r="L34" s="23"/>
      <c r="M34" s="23"/>
      <c r="N34" s="23"/>
    </row>
    <row r="35" spans="1:19" ht="18" customHeight="1">
      <c r="A35" s="46">
        <v>15402</v>
      </c>
      <c r="B35" s="47" t="s">
        <v>26</v>
      </c>
      <c r="C35" s="48">
        <v>9945.06</v>
      </c>
      <c r="D35" s="48">
        <v>8724.17</v>
      </c>
      <c r="E35" s="48">
        <v>9367.85</v>
      </c>
      <c r="F35" s="48">
        <v>11002.72</v>
      </c>
      <c r="G35" s="480">
        <v>10430.27</v>
      </c>
      <c r="H35" s="49">
        <f t="shared" si="0"/>
        <v>3129.08</v>
      </c>
      <c r="I35" s="50">
        <f t="shared" si="1"/>
        <v>13559.35</v>
      </c>
      <c r="J35" s="482">
        <v>13559.35</v>
      </c>
      <c r="Q35" s="361" t="s">
        <v>615</v>
      </c>
      <c r="R35" s="361"/>
      <c r="S35" s="362">
        <f>+C45</f>
        <v>662908.93000000005</v>
      </c>
    </row>
    <row r="36" spans="1:19" ht="18" customHeight="1">
      <c r="A36" s="46">
        <v>15301</v>
      </c>
      <c r="B36" s="47" t="s">
        <v>28</v>
      </c>
      <c r="C36" s="48">
        <v>1863.87</v>
      </c>
      <c r="D36" s="48">
        <v>1342.74</v>
      </c>
      <c r="E36" s="48">
        <v>3430.78</v>
      </c>
      <c r="F36" s="468">
        <v>2359.21</v>
      </c>
      <c r="G36" s="479">
        <v>2509.4899999999998</v>
      </c>
      <c r="H36" s="49">
        <f t="shared" si="0"/>
        <v>752.85</v>
      </c>
      <c r="I36" s="50">
        <f t="shared" si="1"/>
        <v>3262.3399999999997</v>
      </c>
      <c r="J36" s="482">
        <v>3262.34</v>
      </c>
      <c r="Q36" s="716" t="s">
        <v>722</v>
      </c>
      <c r="R36" s="716"/>
      <c r="S36" s="362">
        <v>7116.48</v>
      </c>
    </row>
    <row r="37" spans="1:19" ht="18" customHeight="1">
      <c r="A37" s="46">
        <v>15302</v>
      </c>
      <c r="B37" s="47" t="s">
        <v>29</v>
      </c>
      <c r="C37" s="48">
        <v>667.31</v>
      </c>
      <c r="D37" s="48">
        <v>305.42</v>
      </c>
      <c r="E37" s="48">
        <v>1016.27</v>
      </c>
      <c r="F37" s="468">
        <v>619.32000000000005</v>
      </c>
      <c r="G37" s="479">
        <v>573.01</v>
      </c>
      <c r="H37" s="49">
        <f t="shared" si="0"/>
        <v>171.9</v>
      </c>
      <c r="I37" s="50">
        <f t="shared" si="1"/>
        <v>744.91</v>
      </c>
      <c r="J37" s="482">
        <v>744.91</v>
      </c>
      <c r="Q37" s="716" t="s">
        <v>721</v>
      </c>
      <c r="R37" s="716"/>
      <c r="S37" s="362">
        <v>60000</v>
      </c>
    </row>
    <row r="38" spans="1:19" ht="18" customHeight="1">
      <c r="A38" s="46">
        <v>15310</v>
      </c>
      <c r="B38" s="47" t="s">
        <v>30</v>
      </c>
      <c r="C38" s="48">
        <v>0</v>
      </c>
      <c r="D38" s="48">
        <v>0</v>
      </c>
      <c r="E38" s="48">
        <v>0</v>
      </c>
      <c r="F38" s="468">
        <v>0.28000000000000003</v>
      </c>
      <c r="G38" s="479">
        <v>0</v>
      </c>
      <c r="H38" s="49">
        <f t="shared" si="0"/>
        <v>0</v>
      </c>
      <c r="I38" s="50">
        <f t="shared" si="1"/>
        <v>0</v>
      </c>
      <c r="J38" s="482">
        <v>0</v>
      </c>
      <c r="Q38" s="717" t="s">
        <v>720</v>
      </c>
      <c r="R38" s="718"/>
      <c r="S38" s="362">
        <v>9600</v>
      </c>
    </row>
    <row r="39" spans="1:19" ht="18">
      <c r="A39" s="46">
        <v>15312</v>
      </c>
      <c r="B39" s="47" t="s">
        <v>31</v>
      </c>
      <c r="C39" s="48">
        <v>988.29</v>
      </c>
      <c r="D39" s="48">
        <v>830.7</v>
      </c>
      <c r="E39" s="48">
        <v>839.81</v>
      </c>
      <c r="F39" s="468">
        <v>868.27</v>
      </c>
      <c r="G39" s="481">
        <v>839.68</v>
      </c>
      <c r="H39" s="49">
        <f t="shared" si="0"/>
        <v>251.9</v>
      </c>
      <c r="I39" s="50">
        <f t="shared" si="1"/>
        <v>1091.58</v>
      </c>
      <c r="J39" s="482">
        <v>1091.58</v>
      </c>
      <c r="Q39" s="716" t="s">
        <v>719</v>
      </c>
      <c r="R39" s="716"/>
      <c r="S39" s="363">
        <f>SUM(S35:S38)</f>
        <v>739625.41</v>
      </c>
    </row>
    <row r="40" spans="1:19" ht="18">
      <c r="A40" s="53">
        <v>15314</v>
      </c>
      <c r="B40" s="54" t="s">
        <v>32</v>
      </c>
      <c r="C40" s="48">
        <v>501.82</v>
      </c>
      <c r="D40" s="48">
        <v>1869.39</v>
      </c>
      <c r="E40" s="48">
        <v>11.42</v>
      </c>
      <c r="F40" s="468">
        <v>77.39</v>
      </c>
      <c r="G40" s="479">
        <v>0</v>
      </c>
      <c r="H40" s="49">
        <f t="shared" si="0"/>
        <v>0</v>
      </c>
      <c r="I40" s="50">
        <f t="shared" si="1"/>
        <v>0</v>
      </c>
      <c r="J40" s="482">
        <v>0</v>
      </c>
      <c r="K40" s="23"/>
      <c r="L40" s="23"/>
      <c r="M40" s="23"/>
      <c r="N40" s="23"/>
    </row>
    <row r="41" spans="1:19" ht="18">
      <c r="A41" s="53">
        <v>15799</v>
      </c>
      <c r="B41" s="54" t="s">
        <v>33</v>
      </c>
      <c r="C41" s="48">
        <v>6851.56</v>
      </c>
      <c r="D41" s="48">
        <v>8484.2800000000007</v>
      </c>
      <c r="E41" s="48">
        <v>9498.3799999999992</v>
      </c>
      <c r="F41" s="468">
        <v>1847.14</v>
      </c>
      <c r="G41" s="479">
        <v>1101.45</v>
      </c>
      <c r="H41" s="49">
        <f t="shared" si="0"/>
        <v>330.44</v>
      </c>
      <c r="I41" s="50">
        <f t="shared" si="1"/>
        <v>1431.89</v>
      </c>
      <c r="J41" s="482">
        <v>1431.89</v>
      </c>
      <c r="Q41" s="41"/>
    </row>
    <row r="42" spans="1:19" ht="18">
      <c r="A42" s="53">
        <v>22551</v>
      </c>
      <c r="B42" s="54" t="s">
        <v>176</v>
      </c>
      <c r="C42" s="48">
        <v>13348.02</v>
      </c>
      <c r="D42" s="48">
        <f>3924.22+26295.47</f>
        <v>30219.690000000002</v>
      </c>
      <c r="E42" s="48">
        <v>31457.83</v>
      </c>
      <c r="F42" s="468">
        <v>30973.73</v>
      </c>
      <c r="G42" s="479">
        <v>31686.26</v>
      </c>
      <c r="H42" s="49">
        <f t="shared" si="0"/>
        <v>9505.8799999999992</v>
      </c>
      <c r="I42" s="50">
        <f t="shared" si="1"/>
        <v>41192.14</v>
      </c>
      <c r="J42" s="482">
        <v>41192.14</v>
      </c>
      <c r="Q42" s="40"/>
    </row>
    <row r="43" spans="1:19" ht="18">
      <c r="A43" s="55"/>
      <c r="B43" s="56" t="s">
        <v>34</v>
      </c>
      <c r="C43" s="57">
        <f t="shared" ref="C43:J43" si="2">SUM(C5:C42)</f>
        <v>389988.56999999989</v>
      </c>
      <c r="D43" s="58">
        <f t="shared" si="2"/>
        <v>455641.57000000012</v>
      </c>
      <c r="E43" s="58">
        <f t="shared" si="2"/>
        <v>486356.57000000007</v>
      </c>
      <c r="F43" s="58">
        <f t="shared" si="2"/>
        <v>510441.58</v>
      </c>
      <c r="G43" s="478">
        <f t="shared" si="2"/>
        <v>509929.93000000005</v>
      </c>
      <c r="H43" s="59">
        <f t="shared" si="2"/>
        <v>152978.99999999997</v>
      </c>
      <c r="I43" s="59">
        <f t="shared" si="2"/>
        <v>662908.93000000005</v>
      </c>
      <c r="J43" s="483">
        <f t="shared" si="2"/>
        <v>662908.93000000005</v>
      </c>
    </row>
    <row r="45" spans="1:19" ht="15.75">
      <c r="A45" s="361" t="s">
        <v>615</v>
      </c>
      <c r="B45" s="361"/>
      <c r="C45" s="362">
        <f>+I43</f>
        <v>662908.93000000005</v>
      </c>
    </row>
    <row r="46" spans="1:19" ht="50.25" customHeight="1">
      <c r="A46" s="716" t="s">
        <v>722</v>
      </c>
      <c r="B46" s="716"/>
      <c r="C46" s="362">
        <v>7116.48</v>
      </c>
    </row>
    <row r="47" spans="1:19" ht="49.5" customHeight="1">
      <c r="A47" s="716" t="s">
        <v>721</v>
      </c>
      <c r="B47" s="716"/>
      <c r="C47" s="362">
        <v>60000</v>
      </c>
      <c r="I47" s="40"/>
    </row>
    <row r="48" spans="1:19" ht="49.5" customHeight="1">
      <c r="A48" s="717" t="s">
        <v>720</v>
      </c>
      <c r="B48" s="718"/>
      <c r="C48" s="362">
        <v>9600</v>
      </c>
      <c r="I48" s="40"/>
    </row>
    <row r="49" spans="1:3" ht="37.5" customHeight="1">
      <c r="A49" s="716" t="s">
        <v>719</v>
      </c>
      <c r="B49" s="716"/>
      <c r="C49" s="363">
        <f>SUM(C45:C48)</f>
        <v>739625.41</v>
      </c>
    </row>
  </sheetData>
  <mergeCells count="13">
    <mergeCell ref="Q36:R36"/>
    <mergeCell ref="Q37:R37"/>
    <mergeCell ref="Q38:R38"/>
    <mergeCell ref="Q39:R39"/>
    <mergeCell ref="O4:R4"/>
    <mergeCell ref="O5:R5"/>
    <mergeCell ref="A49:B49"/>
    <mergeCell ref="A1:I1"/>
    <mergeCell ref="A2:I2"/>
    <mergeCell ref="A3:I3"/>
    <mergeCell ref="A48:B48"/>
    <mergeCell ref="A46:B46"/>
    <mergeCell ref="A47:B47"/>
  </mergeCells>
  <pageMargins left="0.70866141732283472" right="0.11811023622047245" top="0.74803149606299213" bottom="0.15748031496062992" header="0.31496062992125984" footer="0.31496062992125984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Hoja3</vt:lpstr>
      <vt:lpstr>CONSOLIDADO INGRESOS 2017</vt:lpstr>
      <vt:lpstr>RESUMEN GEBERAK</vt:lpstr>
      <vt:lpstr>CUADRO RESUMEN FUENTES FINANCIA</vt:lpstr>
      <vt:lpstr>CUADRO RESUMEN INGRESOS Y EGRES</vt:lpstr>
      <vt:lpstr>ESTRUCTURA PRESUPUESTEARIA</vt:lpstr>
      <vt:lpstr>DETALLE CONSOLIDADO INGRESOS FF</vt:lpstr>
      <vt:lpstr>EGRESOS POR DEPENDENCIA</vt:lpstr>
      <vt:lpstr>PROYECCION INGRESOS 2018</vt:lpstr>
      <vt:lpstr>Hoja1</vt:lpstr>
      <vt:lpstr>FODES 25%</vt:lpstr>
      <vt:lpstr>FONDO MUNICIPAL</vt:lpstr>
      <vt:lpstr>PUERTO SAN JUAN</vt:lpstr>
      <vt:lpstr>FONDOS DONACIONES</vt:lpstr>
      <vt:lpstr>FODES 75%</vt:lpstr>
      <vt:lpstr>PREINVERSION 5% FODES</vt:lpstr>
      <vt:lpstr>SERVICIO DE LA DEUDA</vt:lpstr>
      <vt:lpstr>PROYECTOS 2018</vt:lpstr>
      <vt:lpstr>Hoja2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Alcaldia Suchitoto</cp:lastModifiedBy>
  <cp:lastPrinted>2018-06-18T17:13:59Z</cp:lastPrinted>
  <dcterms:created xsi:type="dcterms:W3CDTF">2016-05-27T22:14:14Z</dcterms:created>
  <dcterms:modified xsi:type="dcterms:W3CDTF">2018-07-25T20:54:32Z</dcterms:modified>
</cp:coreProperties>
</file>